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05" windowWidth="15480" windowHeight="10680"/>
  </bookViews>
  <sheets>
    <sheet name="HEI SMS" sheetId="6" r:id="rId1"/>
    <sheet name="HEI SMP" sheetId="26" r:id="rId2"/>
    <sheet name="HEI STA" sheetId="13" r:id="rId3"/>
    <sheet name="HEI STT" sheetId="25" r:id="rId4"/>
    <sheet name="CODES" sheetId="3" r:id="rId5"/>
  </sheets>
  <definedNames>
    <definedName name="_xlnm._FilterDatabase" localSheetId="4" hidden="1">CODES!$H$4:$I$161</definedName>
    <definedName name="_xlnm._FilterDatabase" localSheetId="1" hidden="1">'HEI SMP'!$A$5:$I$43</definedName>
    <definedName name="_xlnm._FilterDatabase" localSheetId="0" hidden="1">'HEI SMS'!$A$5:$I$43</definedName>
    <definedName name="_xlnm._FilterDatabase" localSheetId="2" hidden="1">'HEI STA'!#REF!</definedName>
    <definedName name="_xlnm._FilterDatabase" localSheetId="3" hidden="1">'HEI STT'!#REF!</definedName>
    <definedName name="ENDDATE" localSheetId="1">'HEI SMP'!#REF!</definedName>
    <definedName name="ENDDATE" localSheetId="3">'HEI SMS'!#REF!</definedName>
    <definedName name="ENDDATE">'HEI SMS'!#REF!</definedName>
    <definedName name="_xlnm.Print_Titles" localSheetId="1">'HEI SMP'!$4:$5</definedName>
    <definedName name="_xlnm.Print_Titles" localSheetId="0">'HEI SMS'!$4:$5</definedName>
    <definedName name="_xlnm.Print_Titles" localSheetId="2">'HEI STA'!$4:$5</definedName>
    <definedName name="_xlnm.Print_Titles" localSheetId="3">'HEI STT'!$4:$5</definedName>
    <definedName name="STARTDATE" localSheetId="1">'HEI SMP'!#REF!</definedName>
    <definedName name="STARTDATE" localSheetId="3">'HEI SMS'!#REF!</definedName>
    <definedName name="STARTDATE">'HEI SMS'!#REF!</definedName>
  </definedNames>
  <calcPr calcId="145621"/>
</workbook>
</file>

<file path=xl/calcChain.xml><?xml version="1.0" encoding="utf-8"?>
<calcChain xmlns="http://schemas.openxmlformats.org/spreadsheetml/2006/main">
  <c r="N6" i="26" l="1"/>
  <c r="P31" i="25" l="1"/>
  <c r="Q31" i="25"/>
  <c r="R31" i="25"/>
  <c r="S31" i="25"/>
  <c r="T31" i="25"/>
  <c r="U31" i="25"/>
  <c r="V31" i="25"/>
  <c r="W31" i="25"/>
  <c r="O31" i="25"/>
  <c r="K7" i="25"/>
  <c r="L7" i="25"/>
  <c r="M7" i="25"/>
  <c r="K8" i="25"/>
  <c r="L8" i="25"/>
  <c r="M8" i="25" s="1"/>
  <c r="K9" i="25"/>
  <c r="L9" i="25"/>
  <c r="M9" i="25" s="1"/>
  <c r="K10" i="25"/>
  <c r="L10" i="25"/>
  <c r="M10" i="25"/>
  <c r="K11" i="25"/>
  <c r="L11" i="25"/>
  <c r="M11" i="25"/>
  <c r="K12" i="25"/>
  <c r="L12" i="25"/>
  <c r="M12" i="25" s="1"/>
  <c r="K13" i="25"/>
  <c r="L13" i="25"/>
  <c r="M13" i="25" s="1"/>
  <c r="K14" i="25"/>
  <c r="L14" i="25"/>
  <c r="M14" i="25"/>
  <c r="K15" i="25"/>
  <c r="L15" i="25"/>
  <c r="M15" i="25"/>
  <c r="K16" i="25"/>
  <c r="L16" i="25"/>
  <c r="M16" i="25" s="1"/>
  <c r="K17" i="25"/>
  <c r="L17" i="25"/>
  <c r="M17" i="25" s="1"/>
  <c r="K18" i="25"/>
  <c r="L18" i="25"/>
  <c r="M18" i="25"/>
  <c r="K19" i="25"/>
  <c r="L19" i="25"/>
  <c r="M19" i="25"/>
  <c r="K20" i="25"/>
  <c r="L20" i="25"/>
  <c r="M20" i="25" s="1"/>
  <c r="K21" i="25"/>
  <c r="L21" i="25"/>
  <c r="M21" i="25" s="1"/>
  <c r="K22" i="25"/>
  <c r="L22" i="25"/>
  <c r="M22" i="25"/>
  <c r="K23" i="25"/>
  <c r="L23" i="25"/>
  <c r="M23" i="25"/>
  <c r="K24" i="25"/>
  <c r="L24" i="25"/>
  <c r="M24" i="25" s="1"/>
  <c r="K25" i="25"/>
  <c r="L25" i="25"/>
  <c r="M25" i="25" s="1"/>
  <c r="K26" i="25"/>
  <c r="L26" i="25"/>
  <c r="M26" i="25"/>
  <c r="K27" i="25"/>
  <c r="L27" i="25"/>
  <c r="M27" i="25"/>
  <c r="K28" i="25"/>
  <c r="L28" i="25"/>
  <c r="M28" i="25" s="1"/>
  <c r="K29" i="25"/>
  <c r="L29" i="25"/>
  <c r="M29" i="25" s="1"/>
  <c r="K30" i="25"/>
  <c r="L30" i="25"/>
  <c r="M30" i="25"/>
  <c r="L6" i="25"/>
  <c r="M6" i="25" s="1"/>
  <c r="K6" i="25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6" i="13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6" i="25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P31" i="13"/>
  <c r="Q31" i="13"/>
  <c r="R31" i="13"/>
  <c r="S31" i="13"/>
  <c r="T31" i="13"/>
  <c r="U31" i="13"/>
  <c r="V31" i="13"/>
  <c r="W31" i="13"/>
  <c r="O31" i="13"/>
  <c r="F31" i="13"/>
  <c r="L6" i="13"/>
  <c r="M6" i="13" s="1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6" i="13"/>
  <c r="V44" i="26" l="1"/>
  <c r="U44" i="26"/>
  <c r="T44" i="26"/>
  <c r="S44" i="26"/>
  <c r="Q44" i="26"/>
  <c r="P44" i="26"/>
  <c r="X43" i="26"/>
  <c r="W43" i="26"/>
  <c r="R43" i="26"/>
  <c r="M43" i="26"/>
  <c r="L43" i="26"/>
  <c r="J43" i="26"/>
  <c r="G43" i="26"/>
  <c r="N43" i="26" s="1"/>
  <c r="F43" i="26"/>
  <c r="E43" i="26"/>
  <c r="W42" i="26"/>
  <c r="X42" i="26" s="1"/>
  <c r="R42" i="26"/>
  <c r="M42" i="26"/>
  <c r="L42" i="26"/>
  <c r="J42" i="26"/>
  <c r="F42" i="26"/>
  <c r="G42" i="26" s="1"/>
  <c r="E42" i="26"/>
  <c r="W41" i="26"/>
  <c r="R41" i="26"/>
  <c r="X41" i="26" s="1"/>
  <c r="M41" i="26"/>
  <c r="L41" i="26"/>
  <c r="J41" i="26"/>
  <c r="E41" i="26"/>
  <c r="F41" i="26" s="1"/>
  <c r="G41" i="26" s="1"/>
  <c r="W40" i="26"/>
  <c r="R40" i="26"/>
  <c r="X40" i="26" s="1"/>
  <c r="M40" i="26"/>
  <c r="L40" i="26"/>
  <c r="J40" i="26"/>
  <c r="E40" i="26"/>
  <c r="F40" i="26" s="1"/>
  <c r="X39" i="26"/>
  <c r="W39" i="26"/>
  <c r="R39" i="26"/>
  <c r="M39" i="26"/>
  <c r="L39" i="26"/>
  <c r="J39" i="26"/>
  <c r="G39" i="26"/>
  <c r="N39" i="26" s="1"/>
  <c r="F39" i="26"/>
  <c r="E39" i="26"/>
  <c r="W38" i="26"/>
  <c r="X38" i="26" s="1"/>
  <c r="R38" i="26"/>
  <c r="M38" i="26"/>
  <c r="L38" i="26"/>
  <c r="J38" i="26"/>
  <c r="F38" i="26"/>
  <c r="G38" i="26" s="1"/>
  <c r="E38" i="26"/>
  <c r="W37" i="26"/>
  <c r="R37" i="26"/>
  <c r="X37" i="26" s="1"/>
  <c r="M37" i="26"/>
  <c r="L37" i="26"/>
  <c r="J37" i="26"/>
  <c r="E37" i="26"/>
  <c r="F37" i="26" s="1"/>
  <c r="G37" i="26" s="1"/>
  <c r="W36" i="26"/>
  <c r="R36" i="26"/>
  <c r="X36" i="26" s="1"/>
  <c r="M36" i="26"/>
  <c r="L36" i="26"/>
  <c r="J36" i="26"/>
  <c r="E36" i="26"/>
  <c r="F36" i="26" s="1"/>
  <c r="X35" i="26"/>
  <c r="W35" i="26"/>
  <c r="R35" i="26"/>
  <c r="M35" i="26"/>
  <c r="L35" i="26"/>
  <c r="J35" i="26"/>
  <c r="G35" i="26"/>
  <c r="N35" i="26" s="1"/>
  <c r="F35" i="26"/>
  <c r="E35" i="26"/>
  <c r="W34" i="26"/>
  <c r="X34" i="26" s="1"/>
  <c r="R34" i="26"/>
  <c r="M34" i="26"/>
  <c r="L34" i="26"/>
  <c r="J34" i="26"/>
  <c r="F34" i="26"/>
  <c r="G34" i="26" s="1"/>
  <c r="E34" i="26"/>
  <c r="W33" i="26"/>
  <c r="R33" i="26"/>
  <c r="X33" i="26" s="1"/>
  <c r="M33" i="26"/>
  <c r="L33" i="26"/>
  <c r="J33" i="26"/>
  <c r="E33" i="26"/>
  <c r="F33" i="26" s="1"/>
  <c r="G33" i="26" s="1"/>
  <c r="W32" i="26"/>
  <c r="R32" i="26"/>
  <c r="X32" i="26" s="1"/>
  <c r="M32" i="26"/>
  <c r="L32" i="26"/>
  <c r="J32" i="26"/>
  <c r="E32" i="26"/>
  <c r="F32" i="26" s="1"/>
  <c r="X31" i="26"/>
  <c r="W31" i="26"/>
  <c r="R31" i="26"/>
  <c r="M31" i="26"/>
  <c r="L31" i="26"/>
  <c r="J31" i="26"/>
  <c r="G31" i="26"/>
  <c r="N31" i="26" s="1"/>
  <c r="F31" i="26"/>
  <c r="E31" i="26"/>
  <c r="W30" i="26"/>
  <c r="X30" i="26" s="1"/>
  <c r="R30" i="26"/>
  <c r="M30" i="26"/>
  <c r="L30" i="26"/>
  <c r="J30" i="26"/>
  <c r="F30" i="26"/>
  <c r="G30" i="26" s="1"/>
  <c r="E30" i="26"/>
  <c r="W29" i="26"/>
  <c r="R29" i="26"/>
  <c r="X29" i="26" s="1"/>
  <c r="M29" i="26"/>
  <c r="L29" i="26"/>
  <c r="J29" i="26"/>
  <c r="E29" i="26"/>
  <c r="F29" i="26" s="1"/>
  <c r="G29" i="26" s="1"/>
  <c r="W28" i="26"/>
  <c r="R28" i="26"/>
  <c r="X28" i="26" s="1"/>
  <c r="M28" i="26"/>
  <c r="L28" i="26"/>
  <c r="J28" i="26"/>
  <c r="E28" i="26"/>
  <c r="F28" i="26" s="1"/>
  <c r="X27" i="26"/>
  <c r="W27" i="26"/>
  <c r="R27" i="26"/>
  <c r="M27" i="26"/>
  <c r="L27" i="26"/>
  <c r="J27" i="26"/>
  <c r="G27" i="26"/>
  <c r="N27" i="26" s="1"/>
  <c r="F27" i="26"/>
  <c r="E27" i="26"/>
  <c r="W26" i="26"/>
  <c r="X26" i="26" s="1"/>
  <c r="R26" i="26"/>
  <c r="M26" i="26"/>
  <c r="N26" i="26" s="1"/>
  <c r="L26" i="26"/>
  <c r="O26" i="26" s="1"/>
  <c r="J26" i="26"/>
  <c r="F26" i="26"/>
  <c r="G26" i="26" s="1"/>
  <c r="E26" i="26"/>
  <c r="W25" i="26"/>
  <c r="R25" i="26"/>
  <c r="X25" i="26" s="1"/>
  <c r="M25" i="26"/>
  <c r="L25" i="26"/>
  <c r="J25" i="26"/>
  <c r="E25" i="26"/>
  <c r="F25" i="26" s="1"/>
  <c r="G25" i="26" s="1"/>
  <c r="W24" i="26"/>
  <c r="R24" i="26"/>
  <c r="X24" i="26" s="1"/>
  <c r="M24" i="26"/>
  <c r="L24" i="26"/>
  <c r="J24" i="26"/>
  <c r="E24" i="26"/>
  <c r="F24" i="26" s="1"/>
  <c r="X23" i="26"/>
  <c r="W23" i="26"/>
  <c r="R23" i="26"/>
  <c r="M23" i="26"/>
  <c r="L23" i="26"/>
  <c r="J23" i="26"/>
  <c r="G23" i="26"/>
  <c r="N23" i="26" s="1"/>
  <c r="F23" i="26"/>
  <c r="E23" i="26"/>
  <c r="W22" i="26"/>
  <c r="X22" i="26" s="1"/>
  <c r="R22" i="26"/>
  <c r="M22" i="26"/>
  <c r="L22" i="26"/>
  <c r="J22" i="26"/>
  <c r="F22" i="26"/>
  <c r="G22" i="26" s="1"/>
  <c r="E22" i="26"/>
  <c r="W21" i="26"/>
  <c r="R21" i="26"/>
  <c r="X21" i="26" s="1"/>
  <c r="M21" i="26"/>
  <c r="N21" i="26" s="1"/>
  <c r="L21" i="26"/>
  <c r="J21" i="26"/>
  <c r="E21" i="26"/>
  <c r="F21" i="26" s="1"/>
  <c r="G21" i="26" s="1"/>
  <c r="W20" i="26"/>
  <c r="R20" i="26"/>
  <c r="X20" i="26" s="1"/>
  <c r="M20" i="26"/>
  <c r="L20" i="26"/>
  <c r="J20" i="26"/>
  <c r="E20" i="26"/>
  <c r="F20" i="26" s="1"/>
  <c r="X19" i="26"/>
  <c r="W19" i="26"/>
  <c r="R19" i="26"/>
  <c r="M19" i="26"/>
  <c r="L19" i="26"/>
  <c r="J19" i="26"/>
  <c r="G19" i="26"/>
  <c r="N19" i="26" s="1"/>
  <c r="F19" i="26"/>
  <c r="E19" i="26"/>
  <c r="W18" i="26"/>
  <c r="X18" i="26" s="1"/>
  <c r="R18" i="26"/>
  <c r="M18" i="26"/>
  <c r="N18" i="26" s="1"/>
  <c r="L18" i="26"/>
  <c r="O18" i="26" s="1"/>
  <c r="J18" i="26"/>
  <c r="F18" i="26"/>
  <c r="G18" i="26" s="1"/>
  <c r="E18" i="26"/>
  <c r="W17" i="26"/>
  <c r="R17" i="26"/>
  <c r="X17" i="26" s="1"/>
  <c r="M17" i="26"/>
  <c r="L17" i="26"/>
  <c r="J17" i="26"/>
  <c r="E17" i="26"/>
  <c r="F17" i="26" s="1"/>
  <c r="G17" i="26" s="1"/>
  <c r="W16" i="26"/>
  <c r="R16" i="26"/>
  <c r="X16" i="26" s="1"/>
  <c r="M16" i="26"/>
  <c r="L16" i="26"/>
  <c r="J16" i="26"/>
  <c r="E16" i="26"/>
  <c r="F16" i="26" s="1"/>
  <c r="X15" i="26"/>
  <c r="W15" i="26"/>
  <c r="R15" i="26"/>
  <c r="M15" i="26"/>
  <c r="L15" i="26"/>
  <c r="J15" i="26"/>
  <c r="G15" i="26"/>
  <c r="N15" i="26" s="1"/>
  <c r="F15" i="26"/>
  <c r="E15" i="26"/>
  <c r="W14" i="26"/>
  <c r="X14" i="26" s="1"/>
  <c r="R14" i="26"/>
  <c r="M14" i="26"/>
  <c r="N14" i="26" s="1"/>
  <c r="L14" i="26"/>
  <c r="J14" i="26"/>
  <c r="F14" i="26"/>
  <c r="G14" i="26" s="1"/>
  <c r="E14" i="26"/>
  <c r="W13" i="26"/>
  <c r="R13" i="26"/>
  <c r="X13" i="26" s="1"/>
  <c r="M13" i="26"/>
  <c r="N13" i="26" s="1"/>
  <c r="L13" i="26"/>
  <c r="O13" i="26" s="1"/>
  <c r="J13" i="26"/>
  <c r="E13" i="26"/>
  <c r="F13" i="26" s="1"/>
  <c r="G13" i="26" s="1"/>
  <c r="W12" i="26"/>
  <c r="R12" i="26"/>
  <c r="X12" i="26" s="1"/>
  <c r="M12" i="26"/>
  <c r="L12" i="26"/>
  <c r="J12" i="26"/>
  <c r="E12" i="26"/>
  <c r="F12" i="26" s="1"/>
  <c r="X11" i="26"/>
  <c r="W11" i="26"/>
  <c r="R11" i="26"/>
  <c r="M11" i="26"/>
  <c r="L11" i="26"/>
  <c r="J11" i="26"/>
  <c r="G11" i="26"/>
  <c r="N11" i="26" s="1"/>
  <c r="F11" i="26"/>
  <c r="E11" i="26"/>
  <c r="W10" i="26"/>
  <c r="X10" i="26" s="1"/>
  <c r="R10" i="26"/>
  <c r="M10" i="26"/>
  <c r="N10" i="26" s="1"/>
  <c r="L10" i="26"/>
  <c r="O10" i="26" s="1"/>
  <c r="J10" i="26"/>
  <c r="F10" i="26"/>
  <c r="G10" i="26" s="1"/>
  <c r="E10" i="26"/>
  <c r="W9" i="26"/>
  <c r="R9" i="26"/>
  <c r="X9" i="26" s="1"/>
  <c r="M9" i="26"/>
  <c r="L9" i="26"/>
  <c r="J9" i="26"/>
  <c r="E9" i="26"/>
  <c r="F9" i="26" s="1"/>
  <c r="G9" i="26" s="1"/>
  <c r="W8" i="26"/>
  <c r="R8" i="26"/>
  <c r="X8" i="26" s="1"/>
  <c r="M8" i="26"/>
  <c r="L8" i="26"/>
  <c r="J8" i="26"/>
  <c r="E8" i="26"/>
  <c r="F8" i="26" s="1"/>
  <c r="X7" i="26"/>
  <c r="W7" i="26"/>
  <c r="R7" i="26"/>
  <c r="M7" i="26"/>
  <c r="L7" i="26"/>
  <c r="J7" i="26"/>
  <c r="G7" i="26"/>
  <c r="N7" i="26" s="1"/>
  <c r="F7" i="26"/>
  <c r="E7" i="26"/>
  <c r="W6" i="26"/>
  <c r="R6" i="26"/>
  <c r="M6" i="26"/>
  <c r="L6" i="26"/>
  <c r="J6" i="26"/>
  <c r="F6" i="26"/>
  <c r="E6" i="26"/>
  <c r="Q44" i="6"/>
  <c r="S44" i="6"/>
  <c r="T44" i="6"/>
  <c r="U44" i="6"/>
  <c r="V44" i="6"/>
  <c r="P44" i="6"/>
  <c r="W6" i="6"/>
  <c r="W44" i="6" s="1"/>
  <c r="R6" i="6"/>
  <c r="R44" i="6" s="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6" i="6"/>
  <c r="O11" i="26" l="1"/>
  <c r="O15" i="26"/>
  <c r="O19" i="26"/>
  <c r="O23" i="26"/>
  <c r="O27" i="26"/>
  <c r="O31" i="26"/>
  <c r="O35" i="26"/>
  <c r="O7" i="26"/>
  <c r="O39" i="26"/>
  <c r="O43" i="26"/>
  <c r="X6" i="6"/>
  <c r="X44" i="6" s="1"/>
  <c r="G6" i="26"/>
  <c r="F44" i="26"/>
  <c r="R44" i="26"/>
  <c r="G8" i="26"/>
  <c r="N8" i="26" s="1"/>
  <c r="O8" i="26" s="1"/>
  <c r="G16" i="26"/>
  <c r="N16" i="26" s="1"/>
  <c r="O16" i="26" s="1"/>
  <c r="G24" i="26"/>
  <c r="N24" i="26" s="1"/>
  <c r="O24" i="26" s="1"/>
  <c r="X6" i="26"/>
  <c r="X44" i="26" s="1"/>
  <c r="W44" i="26"/>
  <c r="O17" i="26"/>
  <c r="O38" i="26"/>
  <c r="N9" i="26"/>
  <c r="O9" i="26" s="1"/>
  <c r="N12" i="26"/>
  <c r="O12" i="26" s="1"/>
  <c r="G12" i="26"/>
  <c r="O14" i="26"/>
  <c r="N17" i="26"/>
  <c r="N20" i="26"/>
  <c r="O20" i="26" s="1"/>
  <c r="G20" i="26"/>
  <c r="N25" i="26"/>
  <c r="O25" i="26" s="1"/>
  <c r="N28" i="26"/>
  <c r="O28" i="26" s="1"/>
  <c r="G28" i="26"/>
  <c r="N30" i="26"/>
  <c r="O30" i="26" s="1"/>
  <c r="N32" i="26"/>
  <c r="O32" i="26" s="1"/>
  <c r="G32" i="26"/>
  <c r="N34" i="26"/>
  <c r="O34" i="26" s="1"/>
  <c r="N36" i="26"/>
  <c r="O36" i="26" s="1"/>
  <c r="G36" i="26"/>
  <c r="O37" i="26"/>
  <c r="N38" i="26"/>
  <c r="N40" i="26"/>
  <c r="O40" i="26" s="1"/>
  <c r="G40" i="26"/>
  <c r="N42" i="26"/>
  <c r="O42" i="26" s="1"/>
  <c r="O6" i="26"/>
  <c r="O21" i="26"/>
  <c r="N22" i="26"/>
  <c r="O22" i="26" s="1"/>
  <c r="N29" i="26"/>
  <c r="O29" i="26" s="1"/>
  <c r="N33" i="26"/>
  <c r="O33" i="26" s="1"/>
  <c r="N37" i="26"/>
  <c r="N41" i="26"/>
  <c r="O41" i="26" s="1"/>
  <c r="G44" i="26" l="1"/>
  <c r="F31" i="25" l="1"/>
  <c r="V30" i="25"/>
  <c r="Q30" i="25"/>
  <c r="W30" i="25" s="1"/>
  <c r="V29" i="25"/>
  <c r="Q29" i="25"/>
  <c r="W29" i="25" s="1"/>
  <c r="V28" i="25"/>
  <c r="Q28" i="25"/>
  <c r="W28" i="25" s="1"/>
  <c r="V27" i="25"/>
  <c r="Q27" i="25"/>
  <c r="V26" i="25"/>
  <c r="Q26" i="25"/>
  <c r="V25" i="25"/>
  <c r="Q25" i="25"/>
  <c r="W25" i="25" s="1"/>
  <c r="V24" i="25"/>
  <c r="Q24" i="25"/>
  <c r="W24" i="25" s="1"/>
  <c r="V23" i="25"/>
  <c r="Q23" i="25"/>
  <c r="V22" i="25"/>
  <c r="Q22" i="25"/>
  <c r="V21" i="25"/>
  <c r="Q21" i="25"/>
  <c r="W21" i="25" s="1"/>
  <c r="V20" i="25"/>
  <c r="Q20" i="25"/>
  <c r="W20" i="25" s="1"/>
  <c r="V19" i="25"/>
  <c r="Q19" i="25"/>
  <c r="V18" i="25"/>
  <c r="Q18" i="25"/>
  <c r="V17" i="25"/>
  <c r="Q17" i="25"/>
  <c r="W17" i="25" s="1"/>
  <c r="V16" i="25"/>
  <c r="Q16" i="25"/>
  <c r="W16" i="25" s="1"/>
  <c r="V15" i="25"/>
  <c r="Q15" i="25"/>
  <c r="V14" i="25"/>
  <c r="Q14" i="25"/>
  <c r="V13" i="25"/>
  <c r="Q13" i="25"/>
  <c r="W13" i="25" s="1"/>
  <c r="V12" i="25"/>
  <c r="Q12" i="25"/>
  <c r="W12" i="25" s="1"/>
  <c r="V11" i="25"/>
  <c r="Q11" i="25"/>
  <c r="V10" i="25"/>
  <c r="Q10" i="25"/>
  <c r="V9" i="25"/>
  <c r="Q9" i="25"/>
  <c r="W9" i="25" s="1"/>
  <c r="V8" i="25"/>
  <c r="Q8" i="25"/>
  <c r="W8" i="25" s="1"/>
  <c r="V7" i="25"/>
  <c r="Q7" i="25"/>
  <c r="V6" i="25"/>
  <c r="Q6" i="25"/>
  <c r="W6" i="25" s="1"/>
  <c r="N6" i="25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6" i="13"/>
  <c r="N7" i="25" l="1"/>
  <c r="N11" i="25"/>
  <c r="N15" i="25"/>
  <c r="N19" i="25"/>
  <c r="N23" i="25"/>
  <c r="N27" i="25"/>
  <c r="W10" i="25"/>
  <c r="W14" i="25"/>
  <c r="W18" i="25"/>
  <c r="W22" i="25"/>
  <c r="W26" i="25"/>
  <c r="W7" i="25"/>
  <c r="W11" i="25"/>
  <c r="W15" i="25"/>
  <c r="W19" i="25"/>
  <c r="W23" i="25"/>
  <c r="W27" i="25"/>
  <c r="N9" i="25"/>
  <c r="N13" i="25"/>
  <c r="N17" i="25"/>
  <c r="N21" i="25"/>
  <c r="N25" i="25"/>
  <c r="N29" i="25"/>
  <c r="N10" i="25"/>
  <c r="N14" i="25"/>
  <c r="N18" i="25"/>
  <c r="N22" i="25"/>
  <c r="N26" i="25"/>
  <c r="N30" i="25"/>
  <c r="N8" i="25"/>
  <c r="N12" i="25"/>
  <c r="N16" i="25"/>
  <c r="N20" i="25"/>
  <c r="N24" i="25"/>
  <c r="N28" i="25"/>
  <c r="X7" i="6" l="1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40" i="6"/>
  <c r="X41" i="6"/>
  <c r="X42" i="6"/>
  <c r="R7" i="6" l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X43" i="6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W43" i="6" l="1"/>
  <c r="M14" i="13" l="1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7" i="13"/>
  <c r="M9" i="13"/>
  <c r="M10" i="13"/>
  <c r="M11" i="13"/>
  <c r="M12" i="13"/>
  <c r="M13" i="13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M8" i="13" l="1"/>
  <c r="V20" i="13" l="1"/>
  <c r="W20" i="13" s="1"/>
  <c r="V21" i="13"/>
  <c r="W21" i="13" s="1"/>
  <c r="V22" i="13"/>
  <c r="W22" i="13" s="1"/>
  <c r="V23" i="13"/>
  <c r="W23" i="13" s="1"/>
  <c r="V24" i="13"/>
  <c r="W24" i="13" s="1"/>
  <c r="V25" i="13"/>
  <c r="W25" i="13" s="1"/>
  <c r="V26" i="13"/>
  <c r="W26" i="13" s="1"/>
  <c r="V27" i="13"/>
  <c r="W27" i="13" s="1"/>
  <c r="V28" i="13"/>
  <c r="W28" i="13" s="1"/>
  <c r="V29" i="13"/>
  <c r="W29" i="13" s="1"/>
  <c r="V30" i="13"/>
  <c r="W30" i="13" s="1"/>
  <c r="N20" i="13"/>
  <c r="N21" i="13"/>
  <c r="N22" i="13"/>
  <c r="N23" i="13"/>
  <c r="N24" i="13"/>
  <c r="N25" i="13"/>
  <c r="N26" i="13"/>
  <c r="N27" i="13"/>
  <c r="N28" i="13"/>
  <c r="N29" i="13"/>
  <c r="N30" i="13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X39" i="6" s="1"/>
  <c r="W40" i="6"/>
  <c r="W41" i="6"/>
  <c r="W42" i="6"/>
  <c r="E25" i="6"/>
  <c r="F25" i="6" s="1"/>
  <c r="E26" i="6"/>
  <c r="F26" i="6" s="1"/>
  <c r="E27" i="6"/>
  <c r="E28" i="6"/>
  <c r="E29" i="6"/>
  <c r="E30" i="6"/>
  <c r="F30" i="6" s="1"/>
  <c r="E31" i="6"/>
  <c r="E32" i="6"/>
  <c r="F32" i="6" s="1"/>
  <c r="E33" i="6"/>
  <c r="F33" i="6"/>
  <c r="E34" i="6"/>
  <c r="E35" i="6"/>
  <c r="E36" i="6"/>
  <c r="F36" i="6" s="1"/>
  <c r="E37" i="6"/>
  <c r="F37" i="6" s="1"/>
  <c r="E38" i="6"/>
  <c r="F38" i="6" s="1"/>
  <c r="E39" i="6"/>
  <c r="E40" i="6"/>
  <c r="F40" i="6"/>
  <c r="E41" i="6"/>
  <c r="F41" i="6" s="1"/>
  <c r="E42" i="6"/>
  <c r="F42" i="6" s="1"/>
  <c r="E43" i="6"/>
  <c r="E6" i="6"/>
  <c r="F6" i="6" s="1"/>
  <c r="F44" i="6" l="1"/>
  <c r="G25" i="6"/>
  <c r="O25" i="6" s="1"/>
  <c r="G6" i="6"/>
  <c r="G44" i="6" s="1"/>
  <c r="F34" i="6"/>
  <c r="F29" i="6"/>
  <c r="F28" i="6"/>
  <c r="F43" i="6"/>
  <c r="F39" i="6"/>
  <c r="F35" i="6"/>
  <c r="F31" i="6"/>
  <c r="F27" i="6"/>
  <c r="V7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N6" i="6" l="1"/>
  <c r="O6" i="6" s="1"/>
  <c r="G43" i="6"/>
  <c r="O43" i="6"/>
  <c r="W7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N8" i="13" l="1"/>
  <c r="N7" i="13" l="1"/>
  <c r="N19" i="13"/>
  <c r="W21" i="6" l="1"/>
  <c r="W22" i="6"/>
  <c r="W23" i="6"/>
  <c r="W24" i="6"/>
  <c r="E21" i="6"/>
  <c r="F21" i="6" s="1"/>
  <c r="E22" i="6"/>
  <c r="F22" i="6" s="1"/>
  <c r="E23" i="6"/>
  <c r="F23" i="6" s="1"/>
  <c r="E24" i="6"/>
  <c r="F24" i="6" s="1"/>
  <c r="N9" i="13" l="1"/>
  <c r="N10" i="13"/>
  <c r="N11" i="13"/>
  <c r="N12" i="13"/>
  <c r="N13" i="13"/>
  <c r="N14" i="13"/>
  <c r="N15" i="13"/>
  <c r="N16" i="13"/>
  <c r="N17" i="13"/>
  <c r="N18" i="13"/>
  <c r="W7" i="6" l="1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V6" i="13"/>
  <c r="W6" i="13" s="1"/>
  <c r="E7" i="6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E16" i="6"/>
  <c r="F16" i="6" s="1"/>
  <c r="E17" i="6"/>
  <c r="F17" i="6" s="1"/>
  <c r="E18" i="6"/>
  <c r="F18" i="6" s="1"/>
  <c r="E19" i="6"/>
  <c r="F19" i="6" s="1"/>
  <c r="E20" i="6"/>
  <c r="F20" i="6" s="1"/>
  <c r="F15" i="6" l="1"/>
  <c r="F7" i="6"/>
  <c r="O9" i="6"/>
  <c r="O8" i="6"/>
  <c r="G7" i="6" l="1"/>
  <c r="O7" i="6"/>
  <c r="N6" i="13" l="1"/>
</calcChain>
</file>

<file path=xl/sharedStrings.xml><?xml version="1.0" encoding="utf-8"?>
<sst xmlns="http://schemas.openxmlformats.org/spreadsheetml/2006/main" count="593" uniqueCount="238">
  <si>
    <t>Start Date</t>
  </si>
  <si>
    <t>End Date</t>
  </si>
  <si>
    <t>TOTAL</t>
  </si>
  <si>
    <t>Travel Distances</t>
  </si>
  <si>
    <t>Euro</t>
  </si>
  <si>
    <t>Travel
Distance</t>
  </si>
  <si>
    <t>STUDENTS' &amp; STAFF TRAVEL</t>
  </si>
  <si>
    <t>Staff
days</t>
  </si>
  <si>
    <t>Duration 
in days
(2-60)</t>
  </si>
  <si>
    <t>Daily
rate</t>
  </si>
  <si>
    <t>Country</t>
  </si>
  <si>
    <t>Amount given to Student</t>
  </si>
  <si>
    <t xml:space="preserve"> Name</t>
  </si>
  <si>
    <r>
      <t>Total
eligible
amount
(</t>
    </r>
    <r>
      <rPr>
        <b/>
        <sz val="11"/>
        <color theme="1"/>
        <rFont val="Calibri"/>
        <family val="2"/>
        <charset val="161"/>
      </rPr>
      <t>€)</t>
    </r>
  </si>
  <si>
    <t>Amount
due</t>
  </si>
  <si>
    <t>Country of Origin</t>
  </si>
  <si>
    <t>Budget Envelope</t>
  </si>
  <si>
    <t>Afganistan</t>
  </si>
  <si>
    <t>Albania</t>
  </si>
  <si>
    <t>Algeria</t>
  </si>
  <si>
    <t>Argentina</t>
  </si>
  <si>
    <t>Armenia</t>
  </si>
  <si>
    <t>Australia</t>
  </si>
  <si>
    <t>Azerbaijan</t>
  </si>
  <si>
    <t>Bangladesh</t>
  </si>
  <si>
    <t>Belarus</t>
  </si>
  <si>
    <t>Bhutan</t>
  </si>
  <si>
    <t>Bolivia</t>
  </si>
  <si>
    <t>Brazil</t>
  </si>
  <si>
    <t>Brunei</t>
  </si>
  <si>
    <t>Cambodia</t>
  </si>
  <si>
    <t>Canada</t>
  </si>
  <si>
    <t>Chile</t>
  </si>
  <si>
    <t>Colombia</t>
  </si>
  <si>
    <t>Costa Rica</t>
  </si>
  <si>
    <t>Cuba</t>
  </si>
  <si>
    <t>Cyprus</t>
  </si>
  <si>
    <t>DPR Korea</t>
  </si>
  <si>
    <t>Ecuador</t>
  </si>
  <si>
    <t>Egypt</t>
  </si>
  <si>
    <t>Georgia</t>
  </si>
  <si>
    <t>Guatemala</t>
  </si>
  <si>
    <t>Hong Kong</t>
  </si>
  <si>
    <t>India</t>
  </si>
  <si>
    <t>Indonesia</t>
  </si>
  <si>
    <t>Israel</t>
  </si>
  <si>
    <t>Japan</t>
  </si>
  <si>
    <t>Jordan</t>
  </si>
  <si>
    <t>Kazakhstan</t>
  </si>
  <si>
    <t>Korea</t>
  </si>
  <si>
    <t>Kosovo</t>
  </si>
  <si>
    <t>Kyrgyzstan</t>
  </si>
  <si>
    <t>Laos</t>
  </si>
  <si>
    <t>Lebanon</t>
  </si>
  <si>
    <t>Libya</t>
  </si>
  <si>
    <t>Macao</t>
  </si>
  <si>
    <t>Malaysia</t>
  </si>
  <si>
    <t>Maldives</t>
  </si>
  <si>
    <t>Marocco</t>
  </si>
  <si>
    <t>Mayanmar</t>
  </si>
  <si>
    <t>Mexico</t>
  </si>
  <si>
    <t>Moldova</t>
  </si>
  <si>
    <t>Mongolia</t>
  </si>
  <si>
    <t>Montenegro</t>
  </si>
  <si>
    <t>Nepal</t>
  </si>
  <si>
    <t>New Zealand</t>
  </si>
  <si>
    <t>Nicaragua</t>
  </si>
  <si>
    <t>Pakistan</t>
  </si>
  <si>
    <t>Panama</t>
  </si>
  <si>
    <t>Paraguay</t>
  </si>
  <si>
    <t>Peru</t>
  </si>
  <si>
    <t>Philippines</t>
  </si>
  <si>
    <t>Singapore</t>
  </si>
  <si>
    <t>South Africa</t>
  </si>
  <si>
    <t>Sri Lanka</t>
  </si>
  <si>
    <t>Syria</t>
  </si>
  <si>
    <t>Taiwan</t>
  </si>
  <si>
    <t>Tajikistan</t>
  </si>
  <si>
    <t>Thailand</t>
  </si>
  <si>
    <t>Tunisia</t>
  </si>
  <si>
    <t>Turkmenistan</t>
  </si>
  <si>
    <t>Ukraine</t>
  </si>
  <si>
    <t>Uruguay</t>
  </si>
  <si>
    <t>Uzbekistan</t>
  </si>
  <si>
    <t>Venezuela</t>
  </si>
  <si>
    <t>Destination
Country</t>
  </si>
  <si>
    <t>Monthly grant</t>
  </si>
  <si>
    <t>Budget envlope</t>
  </si>
  <si>
    <t>Eligible amounts</t>
  </si>
  <si>
    <t>Months</t>
  </si>
  <si>
    <t>Extra 
days</t>
  </si>
  <si>
    <t>Mobility duration</t>
  </si>
  <si>
    <t>Agreement amounts with 
Student</t>
  </si>
  <si>
    <r>
      <t xml:space="preserve">
Travel
(</t>
    </r>
    <r>
      <rPr>
        <b/>
        <sz val="10"/>
        <color theme="1"/>
        <rFont val="Calibri"/>
        <family val="2"/>
        <charset val="161"/>
      </rPr>
      <t>€)</t>
    </r>
  </si>
  <si>
    <t>Individual
support 
(€)</t>
  </si>
  <si>
    <r>
      <t>Total
grant
(</t>
    </r>
    <r>
      <rPr>
        <b/>
        <sz val="10"/>
        <color theme="1"/>
        <rFont val="Calibri"/>
        <family val="2"/>
        <charset val="161"/>
      </rPr>
      <t>€)</t>
    </r>
  </si>
  <si>
    <r>
      <t>for 
travel
(</t>
    </r>
    <r>
      <rPr>
        <b/>
        <sz val="10"/>
        <color theme="1"/>
        <rFont val="Calibri"/>
        <family val="2"/>
        <charset val="161"/>
      </rPr>
      <t>€)</t>
    </r>
  </si>
  <si>
    <r>
      <t>Total
Eligible
amount
(</t>
    </r>
    <r>
      <rPr>
        <b/>
        <sz val="10"/>
        <color theme="1"/>
        <rFont val="Calibri"/>
        <family val="2"/>
        <charset val="161"/>
      </rPr>
      <t>€)</t>
    </r>
  </si>
  <si>
    <t>for 
individual
support 
(€)</t>
  </si>
  <si>
    <r>
      <t>First installment
(</t>
    </r>
    <r>
      <rPr>
        <b/>
        <sz val="10"/>
        <color theme="1"/>
        <rFont val="Calibri"/>
        <family val="2"/>
        <charset val="161"/>
      </rPr>
      <t>€)</t>
    </r>
  </si>
  <si>
    <r>
      <t>Second installment
(</t>
    </r>
    <r>
      <rPr>
        <b/>
        <sz val="10"/>
        <color theme="1"/>
        <rFont val="Calibri"/>
        <family val="2"/>
        <charset val="161"/>
      </rPr>
      <t>€)</t>
    </r>
  </si>
  <si>
    <r>
      <t>Third
installment
(</t>
    </r>
    <r>
      <rPr>
        <b/>
        <sz val="10"/>
        <color theme="1"/>
        <rFont val="Calibri"/>
        <family val="2"/>
        <charset val="161"/>
      </rPr>
      <t>€)</t>
    </r>
  </si>
  <si>
    <r>
      <t>Fourth
installment
(</t>
    </r>
    <r>
      <rPr>
        <b/>
        <sz val="10"/>
        <color theme="1"/>
        <rFont val="Calibri"/>
        <family val="2"/>
        <charset val="161"/>
      </rPr>
      <t>€)</t>
    </r>
  </si>
  <si>
    <t>DCI ASIA</t>
  </si>
  <si>
    <t>IPA WESTERN</t>
  </si>
  <si>
    <t>ENI SOUTH</t>
  </si>
  <si>
    <t>Angola</t>
  </si>
  <si>
    <t>EDF AFR. CAR. &amp; PAC.</t>
  </si>
  <si>
    <t>Antigua &amp; Barmuda</t>
  </si>
  <si>
    <t>DCI LATIN AMERICA</t>
  </si>
  <si>
    <t>ENI EAST</t>
  </si>
  <si>
    <t>PI IND ASIA</t>
  </si>
  <si>
    <t>Bahamas</t>
  </si>
  <si>
    <t>Barbados</t>
  </si>
  <si>
    <t>Belize</t>
  </si>
  <si>
    <t>Benin</t>
  </si>
  <si>
    <t>Botswana</t>
  </si>
  <si>
    <t>Burkina Faso</t>
  </si>
  <si>
    <t>Burundi</t>
  </si>
  <si>
    <t>Cameroon</t>
  </si>
  <si>
    <t>Cape Verde</t>
  </si>
  <si>
    <t>Central African Rep.</t>
  </si>
  <si>
    <t>Chad</t>
  </si>
  <si>
    <t>Comoros</t>
  </si>
  <si>
    <t>Congo</t>
  </si>
  <si>
    <t>Cook Islands</t>
  </si>
  <si>
    <t>Djibouti</t>
  </si>
  <si>
    <t>Dominica</t>
  </si>
  <si>
    <t>Equatorial Guinea</t>
  </si>
  <si>
    <t>Eritrea</t>
  </si>
  <si>
    <t>Ethiopia</t>
  </si>
  <si>
    <t>Fiji</t>
  </si>
  <si>
    <t>Gabon</t>
  </si>
  <si>
    <t>Gambia</t>
  </si>
  <si>
    <t>Ghana</t>
  </si>
  <si>
    <t>Grenada</t>
  </si>
  <si>
    <t>Guinea</t>
  </si>
  <si>
    <t>Guinea-Bissau</t>
  </si>
  <si>
    <t>Guyana</t>
  </si>
  <si>
    <t>Haiti</t>
  </si>
  <si>
    <t>Jamaica</t>
  </si>
  <si>
    <t>DCI CENTRAL ASIA</t>
  </si>
  <si>
    <t>Kenya</t>
  </si>
  <si>
    <t>Kiribati</t>
  </si>
  <si>
    <t>Lesotho</t>
  </si>
  <si>
    <t>Liberia</t>
  </si>
  <si>
    <t>Madagascar</t>
  </si>
  <si>
    <t>Malawi</t>
  </si>
  <si>
    <t>Mali</t>
  </si>
  <si>
    <t>Marshall Islands</t>
  </si>
  <si>
    <t>Mauritania</t>
  </si>
  <si>
    <t>Mauritius</t>
  </si>
  <si>
    <t>Micronesia-Federated St.</t>
  </si>
  <si>
    <t xml:space="preserve">Mozambique </t>
  </si>
  <si>
    <t>Nauru</t>
  </si>
  <si>
    <t>Niger</t>
  </si>
  <si>
    <t>Nigeria</t>
  </si>
  <si>
    <t>Niue</t>
  </si>
  <si>
    <t>Palau</t>
  </si>
  <si>
    <t>Papua New Guinea</t>
  </si>
  <si>
    <t>Rwanda</t>
  </si>
  <si>
    <t>Saint Kitts And Nevis</t>
  </si>
  <si>
    <t>Saint Lucia</t>
  </si>
  <si>
    <t>Saint Vincent and The Grenadines</t>
  </si>
  <si>
    <t>Samoa</t>
  </si>
  <si>
    <t>Sao Tome and Principe</t>
  </si>
  <si>
    <t>Senegal</t>
  </si>
  <si>
    <t>Seychelles</t>
  </si>
  <si>
    <t>Sierra Leone</t>
  </si>
  <si>
    <t>Solomon Islands</t>
  </si>
  <si>
    <t>Somalia</t>
  </si>
  <si>
    <t>DCI SOUTH AFRICA</t>
  </si>
  <si>
    <t>South Sudan</t>
  </si>
  <si>
    <t>Sudan</t>
  </si>
  <si>
    <t>Suriname</t>
  </si>
  <si>
    <t>Swaziland</t>
  </si>
  <si>
    <t>Timor Leste - Democratic Rep.</t>
  </si>
  <si>
    <t>Togo</t>
  </si>
  <si>
    <t>Tonga</t>
  </si>
  <si>
    <t>Trinidad and Tobago</t>
  </si>
  <si>
    <t>Tuvalu</t>
  </si>
  <si>
    <t>Uganda</t>
  </si>
  <si>
    <t>United States</t>
  </si>
  <si>
    <t>Vanuatu</t>
  </si>
  <si>
    <t>Vietnam</t>
  </si>
  <si>
    <t>Zambia</t>
  </si>
  <si>
    <t>Zimbabwe</t>
  </si>
  <si>
    <t>4000 - 7999 km</t>
  </si>
  <si>
    <t>8000 - 19999 km</t>
  </si>
  <si>
    <t>Duration of mobility</t>
  </si>
  <si>
    <t>for individual
support 
(€)</t>
  </si>
  <si>
    <r>
      <t>for 
travel
(</t>
    </r>
    <r>
      <rPr>
        <b/>
        <sz val="11"/>
        <color theme="1"/>
        <rFont val="Calibri"/>
        <family val="2"/>
        <charset val="161"/>
      </rPr>
      <t>€)</t>
    </r>
  </si>
  <si>
    <t>Country of 
Origin</t>
  </si>
  <si>
    <r>
      <t>First 
installment
(</t>
    </r>
    <r>
      <rPr>
        <b/>
        <sz val="10"/>
        <color theme="1"/>
        <rFont val="Calibri"/>
        <family val="2"/>
        <charset val="161"/>
      </rPr>
      <t>€)</t>
    </r>
  </si>
  <si>
    <t>Amount given to staff member</t>
  </si>
  <si>
    <t>Agreement amounts with 
teacher</t>
  </si>
  <si>
    <t>Amount given to teacher</t>
  </si>
  <si>
    <r>
      <t>Total 
amount
(</t>
    </r>
    <r>
      <rPr>
        <b/>
        <sz val="10"/>
        <color theme="1"/>
        <rFont val="Calibri"/>
        <family val="2"/>
        <charset val="161"/>
      </rPr>
      <t>€)</t>
    </r>
  </si>
  <si>
    <r>
      <t>Total
amount 
(</t>
    </r>
    <r>
      <rPr>
        <b/>
        <sz val="10"/>
        <color theme="1"/>
        <rFont val="Calibri"/>
        <family val="2"/>
        <charset val="161"/>
      </rPr>
      <t>€)</t>
    </r>
  </si>
  <si>
    <t>Agreement amounts with 
staff member</t>
  </si>
  <si>
    <t>Iran</t>
  </si>
  <si>
    <t>DCI MIDDLE EAST</t>
  </si>
  <si>
    <t>Iraq</t>
  </si>
  <si>
    <t>Namibia</t>
  </si>
  <si>
    <t>Yemen</t>
  </si>
  <si>
    <t>Dominican Republic</t>
  </si>
  <si>
    <t>10 - 99 km</t>
  </si>
  <si>
    <t>100 - 499 km</t>
  </si>
  <si>
    <t>500 - 1999 km</t>
  </si>
  <si>
    <t>2000 - 2999 km</t>
  </si>
  <si>
    <t>3000 - 3999 km</t>
  </si>
  <si>
    <t>Honduras</t>
  </si>
  <si>
    <t>El Salvador</t>
  </si>
  <si>
    <t>PI IND. AMERICA</t>
  </si>
  <si>
    <t>Russia</t>
  </si>
  <si>
    <t>ENI &amp; PI RUSSIA</t>
  </si>
  <si>
    <t>China</t>
  </si>
  <si>
    <t>Region 8 Latin America</t>
  </si>
  <si>
    <t xml:space="preserve">Region  </t>
  </si>
  <si>
    <t>Region 10 South Africa</t>
  </si>
  <si>
    <t>Region 11 ACP</t>
  </si>
  <si>
    <t>Congo-Democratic Rep.</t>
  </si>
  <si>
    <t>Region 1 Western Balkans</t>
  </si>
  <si>
    <t>Region 13 Other Industrialised countries</t>
  </si>
  <si>
    <t>Region 2 Eastern Partnership countries</t>
  </si>
  <si>
    <t>Region 3 South Mediterranean countries</t>
  </si>
  <si>
    <t>Region 4 Territory of Rassia</t>
  </si>
  <si>
    <t>Region 6 Asia</t>
  </si>
  <si>
    <t>Region 7 Central Asia</t>
  </si>
  <si>
    <t>Region 9</t>
  </si>
  <si>
    <t>Bosnia and Herzegovina</t>
  </si>
  <si>
    <t xml:space="preserve">ERASMUS+ - KA107 HE INTERNATIONAL MOBILITY FOR STAFF TRAINING (STT)
CALCULATION OF GRANT FOR 2019 </t>
  </si>
  <si>
    <t>ERASMUS+ - KA107 HE INTERNATIONAL MOBILITY FOR STUDENT TRAINEESHIP (SMP)
CALCULATION OF GRANT FOR 2019</t>
  </si>
  <si>
    <t>ERASMUS+ - KA107 HE INTERNATIONAL MOBILITY FOR STUDENT STUDIES (SMS)
CALCULATION OF GRANT FOR 2019</t>
  </si>
  <si>
    <t xml:space="preserve">ERASMUS+ - KA107 HE INTERNATIONAL MOBILITY FOR STAFF TEACHING (STA)
CALCULATION OF GRANT FOR 2019 </t>
  </si>
  <si>
    <t>Palestine</t>
  </si>
  <si>
    <t>Rep. Cote d'Ivoire</t>
  </si>
  <si>
    <t>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</si>
</sst>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8"/>
      <color rgb="FFFF0000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indexed="8"/>
      <name val="Arial"/>
      <family val="2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</font>
    <font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/>
    <xf numFmtId="0" fontId="0" fillId="0" borderId="1" xfId="0" applyFont="1" applyBorder="1" applyAlignment="1"/>
    <xf numFmtId="0" fontId="1" fillId="0" borderId="0" xfId="0" applyFont="1" applyBorder="1" applyAlignment="1">
      <alignment vertical="center" textRotation="90"/>
    </xf>
    <xf numFmtId="0" fontId="1" fillId="0" borderId="0" xfId="0" applyFont="1" applyBorder="1" applyAlignment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4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2" fontId="6" fillId="4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1" fillId="5" borderId="3" xfId="0" applyFon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4" fillId="3" borderId="1" xfId="0" applyNumberFormat="1" applyFont="1" applyFill="1" applyBorder="1" applyAlignment="1" applyProtection="1">
      <alignment vertical="center"/>
      <protection hidden="1"/>
    </xf>
    <xf numFmtId="2" fontId="4" fillId="3" borderId="1" xfId="0" applyNumberFormat="1" applyFont="1" applyFill="1" applyBorder="1" applyAlignment="1" applyProtection="1">
      <alignment horizontal="center" vertical="center"/>
      <protection hidden="1"/>
    </xf>
    <xf numFmtId="2" fontId="11" fillId="3" borderId="1" xfId="0" applyNumberFormat="1" applyFont="1" applyFill="1" applyBorder="1" applyAlignment="1" applyProtection="1">
      <alignment horizontal="center" vertical="center"/>
      <protection hidden="1"/>
    </xf>
    <xf numFmtId="2" fontId="0" fillId="7" borderId="1" xfId="0" applyNumberForma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2" fontId="4" fillId="5" borderId="1" xfId="0" applyNumberFormat="1" applyFont="1" applyFill="1" applyBorder="1" applyAlignment="1" applyProtection="1">
      <alignment vertical="center"/>
      <protection hidden="1"/>
    </xf>
    <xf numFmtId="2" fontId="4" fillId="5" borderId="1" xfId="0" applyNumberFormat="1" applyFont="1" applyFill="1" applyBorder="1" applyAlignment="1" applyProtection="1">
      <alignment horizontal="center" vertical="center"/>
      <protection hidden="1"/>
    </xf>
    <xf numFmtId="2" fontId="11" fillId="5" borderId="1" xfId="0" applyNumberFormat="1" applyFont="1" applyFill="1" applyBorder="1" applyAlignment="1" applyProtection="1">
      <alignment horizontal="center" vertical="center"/>
      <protection hidden="1"/>
    </xf>
    <xf numFmtId="2" fontId="0" fillId="5" borderId="1" xfId="0" applyNumberForma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left" vertical="center"/>
      <protection locked="0"/>
    </xf>
    <xf numFmtId="0" fontId="15" fillId="0" borderId="1" xfId="0" applyFont="1" applyFill="1" applyBorder="1"/>
    <xf numFmtId="0" fontId="15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21" fillId="0" borderId="1" xfId="0" applyFont="1" applyBorder="1"/>
    <xf numFmtId="0" fontId="21" fillId="0" borderId="1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/>
    <xf numFmtId="0" fontId="21" fillId="0" borderId="7" xfId="0" applyFont="1" applyFill="1" applyBorder="1"/>
    <xf numFmtId="0" fontId="2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zoomScaleNormal="100" workbookViewId="0">
      <selection activeCell="C18" sqref="C18"/>
    </sheetView>
  </sheetViews>
  <sheetFormatPr defaultRowHeight="15" x14ac:dyDescent="0.25"/>
  <cols>
    <col min="1" max="1" width="6" style="1" customWidth="1"/>
    <col min="2" max="2" width="35.140625" customWidth="1"/>
    <col min="3" max="4" width="10.140625" style="1" bestFit="1" customWidth="1"/>
    <col min="5" max="5" width="10.42578125" style="1" hidden="1" customWidth="1"/>
    <col min="6" max="6" width="7.85546875" style="1" bestFit="1" customWidth="1"/>
    <col min="7" max="7" width="5.42578125" style="1" bestFit="1" customWidth="1"/>
    <col min="8" max="9" width="12" style="1" bestFit="1" customWidth="1"/>
    <col min="10" max="10" width="21" style="1" bestFit="1" customWidth="1"/>
    <col min="11" max="11" width="13.85546875" style="1" customWidth="1"/>
    <col min="12" max="12" width="9.140625" style="1" bestFit="1" customWidth="1"/>
    <col min="13" max="13" width="8.85546875" style="1" hidden="1" customWidth="1"/>
    <col min="14" max="14" width="10.85546875" customWidth="1"/>
    <col min="15" max="15" width="10" customWidth="1"/>
    <col min="16" max="16" width="10.28515625" customWidth="1"/>
    <col min="17" max="18" width="11" customWidth="1"/>
    <col min="19" max="22" width="9.85546875" bestFit="1" customWidth="1"/>
    <col min="23" max="23" width="11" customWidth="1"/>
  </cols>
  <sheetData>
    <row r="1" spans="1:24" ht="55.5" customHeight="1" x14ac:dyDescent="0.4">
      <c r="A1" s="97" t="s">
        <v>233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x14ac:dyDescent="0.25">
      <c r="A2"/>
      <c r="C2"/>
      <c r="D2"/>
      <c r="E2"/>
      <c r="F2"/>
      <c r="G2"/>
      <c r="H2"/>
      <c r="I2"/>
      <c r="J2"/>
      <c r="K2"/>
      <c r="L2"/>
      <c r="M2"/>
    </row>
    <row r="4" spans="1:24" s="14" customFormat="1" ht="54" customHeight="1" x14ac:dyDescent="0.25">
      <c r="A4" s="99"/>
      <c r="B4" s="100" t="s">
        <v>12</v>
      </c>
      <c r="C4" s="98" t="s">
        <v>91</v>
      </c>
      <c r="D4" s="98"/>
      <c r="E4" s="98"/>
      <c r="F4" s="98"/>
      <c r="G4" s="98"/>
      <c r="H4" s="101" t="s">
        <v>15</v>
      </c>
      <c r="I4" s="98" t="s">
        <v>85</v>
      </c>
      <c r="J4" s="101" t="s">
        <v>87</v>
      </c>
      <c r="K4" s="98" t="s">
        <v>5</v>
      </c>
      <c r="L4" s="98" t="s">
        <v>88</v>
      </c>
      <c r="M4" s="98"/>
      <c r="N4" s="98"/>
      <c r="O4" s="98"/>
      <c r="P4" s="103" t="s">
        <v>92</v>
      </c>
      <c r="Q4" s="104"/>
      <c r="R4" s="105"/>
      <c r="S4" s="94" t="s">
        <v>11</v>
      </c>
      <c r="T4" s="95"/>
      <c r="U4" s="95"/>
      <c r="V4" s="95"/>
      <c r="W4" s="95"/>
      <c r="X4" s="96"/>
    </row>
    <row r="5" spans="1:24" s="2" customFormat="1" ht="51" x14ac:dyDescent="0.25">
      <c r="A5" s="99"/>
      <c r="B5" s="100"/>
      <c r="C5" s="51" t="s">
        <v>0</v>
      </c>
      <c r="D5" s="51" t="s">
        <v>1</v>
      </c>
      <c r="E5" s="46"/>
      <c r="F5" s="46" t="s">
        <v>89</v>
      </c>
      <c r="G5" s="46" t="s">
        <v>90</v>
      </c>
      <c r="H5" s="102"/>
      <c r="I5" s="98"/>
      <c r="J5" s="102"/>
      <c r="K5" s="98"/>
      <c r="L5" s="47" t="s">
        <v>96</v>
      </c>
      <c r="M5" s="47" t="s">
        <v>86</v>
      </c>
      <c r="N5" s="47" t="s">
        <v>98</v>
      </c>
      <c r="O5" s="47" t="s">
        <v>97</v>
      </c>
      <c r="P5" s="47" t="s">
        <v>93</v>
      </c>
      <c r="Q5" s="47" t="s">
        <v>94</v>
      </c>
      <c r="R5" s="48" t="s">
        <v>95</v>
      </c>
      <c r="S5" s="47" t="s">
        <v>99</v>
      </c>
      <c r="T5" s="47" t="s">
        <v>100</v>
      </c>
      <c r="U5" s="47" t="s">
        <v>101</v>
      </c>
      <c r="V5" s="47" t="s">
        <v>102</v>
      </c>
      <c r="W5" s="47" t="s">
        <v>197</v>
      </c>
      <c r="X5" s="52" t="s">
        <v>14</v>
      </c>
    </row>
    <row r="6" spans="1:24" s="3" customFormat="1" ht="17.100000000000001" customHeight="1" x14ac:dyDescent="0.25">
      <c r="A6" s="29">
        <v>1</v>
      </c>
      <c r="B6" s="43"/>
      <c r="C6" s="4"/>
      <c r="D6" s="5"/>
      <c r="E6" s="35">
        <f t="shared" ref="E6:E24" si="0">(YEAR(D6)-YEAR(C6))* 360 + (MONTH(D6)-MONTH(C6)) * 30 + ( IF( DAY(D6)=31,30,DAY(D6)) - IF( DAY(C6)=31,30,DAY(C6)) ) + 1</f>
        <v>1</v>
      </c>
      <c r="F6" s="68">
        <f t="shared" ref="F6" si="1">ROUNDDOWN(E6/30,0)</f>
        <v>0</v>
      </c>
      <c r="G6" s="68">
        <f>IF(F6=0,0,E6-F6*30)</f>
        <v>0</v>
      </c>
      <c r="H6" s="44"/>
      <c r="I6" s="44"/>
      <c r="J6" s="61" t="str">
        <f>IF(H6=0,"-",IF(I6="Cyprus",VLOOKUP(H6,CODES!$H$5:$I$161,2,FALSE),(VLOOKUP(I6,CODES!$H$5:$I$161,2,FALSE))))</f>
        <v>-</v>
      </c>
      <c r="K6" s="16"/>
      <c r="L6" s="62">
        <f>IF(K6=0,0,VLOOKUP(K6,CODES!$C$6:$D$12,2,FALSE))</f>
        <v>0</v>
      </c>
      <c r="M6" s="62">
        <f>IF(H6=0,0,IF(H6="Cyprus",700,850))</f>
        <v>0</v>
      </c>
      <c r="N6" s="62">
        <f>ROUND(M6*(F6+G6/30),0)</f>
        <v>0</v>
      </c>
      <c r="O6" s="63">
        <f>L6+N6</f>
        <v>0</v>
      </c>
      <c r="P6" s="49"/>
      <c r="Q6" s="50"/>
      <c r="R6" s="66">
        <f>P6+Q6</f>
        <v>0</v>
      </c>
      <c r="S6" s="11"/>
      <c r="T6" s="11"/>
      <c r="U6" s="11"/>
      <c r="V6" s="11"/>
      <c r="W6" s="63">
        <f>SUM(S6:V6)</f>
        <v>0</v>
      </c>
      <c r="X6" s="67">
        <f>R6-W6</f>
        <v>0</v>
      </c>
    </row>
    <row r="7" spans="1:24" s="3" customFormat="1" ht="17.100000000000001" customHeight="1" x14ac:dyDescent="0.25">
      <c r="A7" s="29">
        <v>2</v>
      </c>
      <c r="B7" s="43"/>
      <c r="C7" s="4"/>
      <c r="D7" s="5"/>
      <c r="E7" s="35">
        <f t="shared" si="0"/>
        <v>1</v>
      </c>
      <c r="F7" s="68">
        <f t="shared" ref="F7:F24" si="2">ROUNDDOWN(E7/30,0)</f>
        <v>0</v>
      </c>
      <c r="G7" s="68">
        <f t="shared" ref="G7:G43" si="3">IF(F7=0,0,E7-F7*30)</f>
        <v>0</v>
      </c>
      <c r="H7" s="44"/>
      <c r="I7" s="44"/>
      <c r="J7" s="61" t="str">
        <f>IF(H7=0,"-",IF(I7="Cyprus",VLOOKUP(H7,CODES!$H$5:$I$161,2,FALSE),(VLOOKUP(I7,CODES!$H$5:$I$161,2,FALSE))))</f>
        <v>-</v>
      </c>
      <c r="K7" s="16"/>
      <c r="L7" s="62">
        <f>IF(K7=0,0,VLOOKUP(K7,CODES!$C$6:$D$12,2,FALSE))</f>
        <v>0</v>
      </c>
      <c r="M7" s="62">
        <f t="shared" ref="M7:M43" si="4">IF(H7=0,0,IF(H7="Cyprus",700,850))</f>
        <v>0</v>
      </c>
      <c r="N7" s="62">
        <f t="shared" ref="N7:N43" si="5">ROUND(M7*(F7+G7/30),0)</f>
        <v>0</v>
      </c>
      <c r="O7" s="63">
        <f t="shared" ref="O7:O43" si="6">L7+N7</f>
        <v>0</v>
      </c>
      <c r="P7" s="49"/>
      <c r="Q7" s="50"/>
      <c r="R7" s="66">
        <f t="shared" ref="R7:R43" si="7">P7+Q7</f>
        <v>0</v>
      </c>
      <c r="S7" s="11"/>
      <c r="T7" s="11"/>
      <c r="U7" s="11"/>
      <c r="V7" s="11"/>
      <c r="W7" s="63">
        <f t="shared" ref="W7:W24" si="8">SUM(S7:V7)</f>
        <v>0</v>
      </c>
      <c r="X7" s="67">
        <f t="shared" ref="X7:X43" si="9">R7-W7</f>
        <v>0</v>
      </c>
    </row>
    <row r="8" spans="1:24" s="3" customFormat="1" ht="17.100000000000001" customHeight="1" x14ac:dyDescent="0.25">
      <c r="A8" s="29">
        <v>3</v>
      </c>
      <c r="B8" s="43"/>
      <c r="C8" s="4"/>
      <c r="D8" s="5"/>
      <c r="E8" s="35">
        <f t="shared" si="0"/>
        <v>1</v>
      </c>
      <c r="F8" s="68">
        <f t="shared" si="2"/>
        <v>0</v>
      </c>
      <c r="G8" s="68">
        <f t="shared" si="3"/>
        <v>0</v>
      </c>
      <c r="H8" s="44"/>
      <c r="I8" s="44"/>
      <c r="J8" s="61" t="str">
        <f>IF(H8=0,"-",IF(I8="Cyprus",VLOOKUP(H8,CODES!$H$5:$I$161,2,FALSE),(VLOOKUP(I8,CODES!$H$5:$I$161,2,FALSE))))</f>
        <v>-</v>
      </c>
      <c r="K8" s="16"/>
      <c r="L8" s="62">
        <f>IF(K8=0,0,VLOOKUP(K8,CODES!$C$6:$D$12,2,FALSE))</f>
        <v>0</v>
      </c>
      <c r="M8" s="62">
        <f t="shared" si="4"/>
        <v>0</v>
      </c>
      <c r="N8" s="62">
        <f t="shared" si="5"/>
        <v>0</v>
      </c>
      <c r="O8" s="63">
        <f t="shared" si="6"/>
        <v>0</v>
      </c>
      <c r="P8" s="49"/>
      <c r="Q8" s="50"/>
      <c r="R8" s="66">
        <f t="shared" si="7"/>
        <v>0</v>
      </c>
      <c r="S8" s="11"/>
      <c r="T8" s="11"/>
      <c r="U8" s="11"/>
      <c r="V8" s="11"/>
      <c r="W8" s="63">
        <f t="shared" si="8"/>
        <v>0</v>
      </c>
      <c r="X8" s="67">
        <f t="shared" si="9"/>
        <v>0</v>
      </c>
    </row>
    <row r="9" spans="1:24" s="3" customFormat="1" ht="17.100000000000001" customHeight="1" x14ac:dyDescent="0.25">
      <c r="A9" s="29">
        <v>4</v>
      </c>
      <c r="B9" s="43"/>
      <c r="C9" s="4"/>
      <c r="D9" s="5"/>
      <c r="E9" s="35">
        <f t="shared" si="0"/>
        <v>1</v>
      </c>
      <c r="F9" s="68">
        <f t="shared" si="2"/>
        <v>0</v>
      </c>
      <c r="G9" s="68">
        <f t="shared" si="3"/>
        <v>0</v>
      </c>
      <c r="H9" s="44"/>
      <c r="I9" s="44"/>
      <c r="J9" s="61" t="str">
        <f>IF(H9=0,"-",IF(I9="Cyprus",VLOOKUP(H9,CODES!$H$5:$I$161,2,FALSE),(VLOOKUP(I9,CODES!$H$5:$I$161,2,FALSE))))</f>
        <v>-</v>
      </c>
      <c r="K9" s="16"/>
      <c r="L9" s="62">
        <f>IF(K9=0,0,VLOOKUP(K9,CODES!$C$6:$D$12,2,FALSE))</f>
        <v>0</v>
      </c>
      <c r="M9" s="62">
        <f t="shared" si="4"/>
        <v>0</v>
      </c>
      <c r="N9" s="62">
        <f t="shared" si="5"/>
        <v>0</v>
      </c>
      <c r="O9" s="63">
        <f t="shared" si="6"/>
        <v>0</v>
      </c>
      <c r="P9" s="49"/>
      <c r="Q9" s="50"/>
      <c r="R9" s="66">
        <f t="shared" si="7"/>
        <v>0</v>
      </c>
      <c r="S9" s="11"/>
      <c r="T9" s="11"/>
      <c r="U9" s="11"/>
      <c r="V9" s="11"/>
      <c r="W9" s="63">
        <f t="shared" si="8"/>
        <v>0</v>
      </c>
      <c r="X9" s="67">
        <f t="shared" si="9"/>
        <v>0</v>
      </c>
    </row>
    <row r="10" spans="1:24" s="3" customFormat="1" ht="17.100000000000001" customHeight="1" x14ac:dyDescent="0.25">
      <c r="A10" s="29">
        <v>5</v>
      </c>
      <c r="B10" s="43"/>
      <c r="C10" s="4"/>
      <c r="D10" s="5"/>
      <c r="E10" s="35">
        <f t="shared" si="0"/>
        <v>1</v>
      </c>
      <c r="F10" s="68">
        <f t="shared" si="2"/>
        <v>0</v>
      </c>
      <c r="G10" s="68">
        <f t="shared" si="3"/>
        <v>0</v>
      </c>
      <c r="H10" s="44"/>
      <c r="I10" s="44"/>
      <c r="J10" s="61" t="str">
        <f>IF(H10=0,"-",IF(I10="Cyprus",VLOOKUP(H10,CODES!$H$5:$I$161,2,FALSE),(VLOOKUP(I10,CODES!$H$5:$I$161,2,FALSE))))</f>
        <v>-</v>
      </c>
      <c r="K10" s="16"/>
      <c r="L10" s="62">
        <f>IF(K10=0,0,VLOOKUP(K10,CODES!$C$6:$D$12,2,FALSE))</f>
        <v>0</v>
      </c>
      <c r="M10" s="62">
        <f t="shared" si="4"/>
        <v>0</v>
      </c>
      <c r="N10" s="62">
        <f t="shared" si="5"/>
        <v>0</v>
      </c>
      <c r="O10" s="63">
        <f t="shared" si="6"/>
        <v>0</v>
      </c>
      <c r="P10" s="49"/>
      <c r="Q10" s="50"/>
      <c r="R10" s="66">
        <f t="shared" si="7"/>
        <v>0</v>
      </c>
      <c r="S10" s="11"/>
      <c r="T10" s="11"/>
      <c r="U10" s="11"/>
      <c r="V10" s="11"/>
      <c r="W10" s="63">
        <f t="shared" si="8"/>
        <v>0</v>
      </c>
      <c r="X10" s="67">
        <f t="shared" si="9"/>
        <v>0</v>
      </c>
    </row>
    <row r="11" spans="1:24" s="3" customFormat="1" ht="17.100000000000001" customHeight="1" x14ac:dyDescent="0.25">
      <c r="A11" s="29">
        <v>6</v>
      </c>
      <c r="B11" s="43"/>
      <c r="C11" s="4"/>
      <c r="D11" s="5"/>
      <c r="E11" s="35">
        <f t="shared" si="0"/>
        <v>1</v>
      </c>
      <c r="F11" s="68">
        <f t="shared" si="2"/>
        <v>0</v>
      </c>
      <c r="G11" s="68">
        <f t="shared" si="3"/>
        <v>0</v>
      </c>
      <c r="H11" s="44"/>
      <c r="I11" s="44"/>
      <c r="J11" s="61" t="str">
        <f>IF(H11=0,"-",IF(I11="Cyprus",VLOOKUP(H11,CODES!$H$5:$I$161,2,FALSE),(VLOOKUP(I11,CODES!$H$5:$I$161,2,FALSE))))</f>
        <v>-</v>
      </c>
      <c r="K11" s="16"/>
      <c r="L11" s="62">
        <f>IF(K11=0,0,VLOOKUP(K11,CODES!$C$6:$D$12,2,FALSE))</f>
        <v>0</v>
      </c>
      <c r="M11" s="62">
        <f t="shared" si="4"/>
        <v>0</v>
      </c>
      <c r="N11" s="62">
        <f t="shared" si="5"/>
        <v>0</v>
      </c>
      <c r="O11" s="63">
        <f t="shared" si="6"/>
        <v>0</v>
      </c>
      <c r="P11" s="49"/>
      <c r="Q11" s="50"/>
      <c r="R11" s="66">
        <f t="shared" si="7"/>
        <v>0</v>
      </c>
      <c r="S11" s="11"/>
      <c r="T11" s="11"/>
      <c r="U11" s="11"/>
      <c r="V11" s="11"/>
      <c r="W11" s="63">
        <f t="shared" si="8"/>
        <v>0</v>
      </c>
      <c r="X11" s="67">
        <f t="shared" si="9"/>
        <v>0</v>
      </c>
    </row>
    <row r="12" spans="1:24" s="3" customFormat="1" ht="17.100000000000001" customHeight="1" x14ac:dyDescent="0.25">
      <c r="A12" s="29">
        <v>7</v>
      </c>
      <c r="B12" s="43"/>
      <c r="C12" s="4"/>
      <c r="D12" s="5"/>
      <c r="E12" s="35">
        <f t="shared" si="0"/>
        <v>1</v>
      </c>
      <c r="F12" s="68">
        <f t="shared" si="2"/>
        <v>0</v>
      </c>
      <c r="G12" s="68">
        <f t="shared" si="3"/>
        <v>0</v>
      </c>
      <c r="H12" s="44"/>
      <c r="I12" s="44"/>
      <c r="J12" s="61" t="str">
        <f>IF(H12=0,"-",IF(I12="Cyprus",VLOOKUP(H12,CODES!$H$5:$I$161,2,FALSE),(VLOOKUP(I12,CODES!$H$5:$I$161,2,FALSE))))</f>
        <v>-</v>
      </c>
      <c r="K12" s="16"/>
      <c r="L12" s="62">
        <f>IF(K12=0,0,VLOOKUP(K12,CODES!$C$6:$D$12,2,FALSE))</f>
        <v>0</v>
      </c>
      <c r="M12" s="62">
        <f t="shared" si="4"/>
        <v>0</v>
      </c>
      <c r="N12" s="62">
        <f t="shared" si="5"/>
        <v>0</v>
      </c>
      <c r="O12" s="63">
        <f t="shared" si="6"/>
        <v>0</v>
      </c>
      <c r="P12" s="49"/>
      <c r="Q12" s="50"/>
      <c r="R12" s="66">
        <f t="shared" si="7"/>
        <v>0</v>
      </c>
      <c r="S12" s="11"/>
      <c r="T12" s="11"/>
      <c r="U12" s="11"/>
      <c r="V12" s="11"/>
      <c r="W12" s="63">
        <f t="shared" si="8"/>
        <v>0</v>
      </c>
      <c r="X12" s="67">
        <f t="shared" si="9"/>
        <v>0</v>
      </c>
    </row>
    <row r="13" spans="1:24" s="3" customFormat="1" ht="17.100000000000001" customHeight="1" x14ac:dyDescent="0.25">
      <c r="A13" s="29">
        <v>8</v>
      </c>
      <c r="B13" s="43"/>
      <c r="C13" s="4"/>
      <c r="D13" s="5"/>
      <c r="E13" s="35">
        <f t="shared" si="0"/>
        <v>1</v>
      </c>
      <c r="F13" s="68">
        <f t="shared" si="2"/>
        <v>0</v>
      </c>
      <c r="G13" s="68">
        <f t="shared" si="3"/>
        <v>0</v>
      </c>
      <c r="H13" s="44"/>
      <c r="I13" s="44"/>
      <c r="J13" s="61" t="str">
        <f>IF(H13=0,"-",IF(I13="Cyprus",VLOOKUP(H13,CODES!$H$5:$I$161,2,FALSE),(VLOOKUP(I13,CODES!$H$5:$I$161,2,FALSE))))</f>
        <v>-</v>
      </c>
      <c r="K13" s="16"/>
      <c r="L13" s="62">
        <f>IF(K13=0,0,VLOOKUP(K13,CODES!$C$6:$D$12,2,FALSE))</f>
        <v>0</v>
      </c>
      <c r="M13" s="62">
        <f t="shared" si="4"/>
        <v>0</v>
      </c>
      <c r="N13" s="62">
        <f t="shared" si="5"/>
        <v>0</v>
      </c>
      <c r="O13" s="63">
        <f t="shared" si="6"/>
        <v>0</v>
      </c>
      <c r="P13" s="49"/>
      <c r="Q13" s="50"/>
      <c r="R13" s="66">
        <f t="shared" si="7"/>
        <v>0</v>
      </c>
      <c r="S13" s="11"/>
      <c r="T13" s="11"/>
      <c r="U13" s="11"/>
      <c r="V13" s="11"/>
      <c r="W13" s="63">
        <f t="shared" si="8"/>
        <v>0</v>
      </c>
      <c r="X13" s="67">
        <f t="shared" si="9"/>
        <v>0</v>
      </c>
    </row>
    <row r="14" spans="1:24" s="3" customFormat="1" ht="17.100000000000001" customHeight="1" x14ac:dyDescent="0.25">
      <c r="A14" s="29">
        <v>9</v>
      </c>
      <c r="B14" s="43"/>
      <c r="C14" s="4"/>
      <c r="D14" s="5"/>
      <c r="E14" s="35">
        <f t="shared" si="0"/>
        <v>1</v>
      </c>
      <c r="F14" s="68">
        <f t="shared" si="2"/>
        <v>0</v>
      </c>
      <c r="G14" s="68">
        <f t="shared" si="3"/>
        <v>0</v>
      </c>
      <c r="H14" s="44"/>
      <c r="I14" s="44"/>
      <c r="J14" s="61" t="str">
        <f>IF(H14=0,"-",IF(I14="Cyprus",VLOOKUP(H14,CODES!$H$5:$I$161,2,FALSE),(VLOOKUP(I14,CODES!$H$5:$I$161,2,FALSE))))</f>
        <v>-</v>
      </c>
      <c r="K14" s="16"/>
      <c r="L14" s="62">
        <f>IF(K14=0,0,VLOOKUP(K14,CODES!$C$6:$D$12,2,FALSE))</f>
        <v>0</v>
      </c>
      <c r="M14" s="62">
        <f t="shared" si="4"/>
        <v>0</v>
      </c>
      <c r="N14" s="62">
        <f t="shared" si="5"/>
        <v>0</v>
      </c>
      <c r="O14" s="63">
        <f t="shared" si="6"/>
        <v>0</v>
      </c>
      <c r="P14" s="49"/>
      <c r="Q14" s="50"/>
      <c r="R14" s="66">
        <f t="shared" si="7"/>
        <v>0</v>
      </c>
      <c r="S14" s="11"/>
      <c r="T14" s="11"/>
      <c r="U14" s="11"/>
      <c r="V14" s="11"/>
      <c r="W14" s="63">
        <f t="shared" si="8"/>
        <v>0</v>
      </c>
      <c r="X14" s="67">
        <f t="shared" si="9"/>
        <v>0</v>
      </c>
    </row>
    <row r="15" spans="1:24" s="3" customFormat="1" ht="17.100000000000001" customHeight="1" x14ac:dyDescent="0.25">
      <c r="A15" s="29">
        <v>10</v>
      </c>
      <c r="B15" s="43"/>
      <c r="C15" s="4"/>
      <c r="D15" s="5"/>
      <c r="E15" s="35">
        <f t="shared" si="0"/>
        <v>1</v>
      </c>
      <c r="F15" s="68">
        <f t="shared" si="2"/>
        <v>0</v>
      </c>
      <c r="G15" s="68">
        <f t="shared" si="3"/>
        <v>0</v>
      </c>
      <c r="H15" s="44"/>
      <c r="I15" s="44"/>
      <c r="J15" s="61" t="str">
        <f>IF(H15=0,"-",IF(I15="Cyprus",VLOOKUP(H15,CODES!$H$5:$I$161,2,FALSE),(VLOOKUP(I15,CODES!$H$5:$I$161,2,FALSE))))</f>
        <v>-</v>
      </c>
      <c r="K15" s="16"/>
      <c r="L15" s="62">
        <f>IF(K15=0,0,VLOOKUP(K15,CODES!$C$6:$D$12,2,FALSE))</f>
        <v>0</v>
      </c>
      <c r="M15" s="62">
        <f t="shared" si="4"/>
        <v>0</v>
      </c>
      <c r="N15" s="62">
        <f t="shared" si="5"/>
        <v>0</v>
      </c>
      <c r="O15" s="63">
        <f t="shared" si="6"/>
        <v>0</v>
      </c>
      <c r="P15" s="49"/>
      <c r="Q15" s="50"/>
      <c r="R15" s="66">
        <f t="shared" si="7"/>
        <v>0</v>
      </c>
      <c r="S15" s="11"/>
      <c r="T15" s="11"/>
      <c r="U15" s="11"/>
      <c r="V15" s="11"/>
      <c r="W15" s="63">
        <f t="shared" si="8"/>
        <v>0</v>
      </c>
      <c r="X15" s="67">
        <f t="shared" si="9"/>
        <v>0</v>
      </c>
    </row>
    <row r="16" spans="1:24" s="3" customFormat="1" ht="17.100000000000001" customHeight="1" x14ac:dyDescent="0.25">
      <c r="A16" s="29">
        <v>11</v>
      </c>
      <c r="B16" s="43"/>
      <c r="C16" s="4"/>
      <c r="D16" s="5"/>
      <c r="E16" s="35">
        <f t="shared" si="0"/>
        <v>1</v>
      </c>
      <c r="F16" s="68">
        <f t="shared" si="2"/>
        <v>0</v>
      </c>
      <c r="G16" s="68">
        <f t="shared" si="3"/>
        <v>0</v>
      </c>
      <c r="H16" s="44"/>
      <c r="I16" s="44"/>
      <c r="J16" s="61" t="str">
        <f>IF(H16=0,"-",IF(I16="Cyprus",VLOOKUP(H16,CODES!$H$5:$I$161,2,FALSE),(VLOOKUP(I16,CODES!$H$5:$I$161,2,FALSE))))</f>
        <v>-</v>
      </c>
      <c r="K16" s="16"/>
      <c r="L16" s="62">
        <f>IF(K16=0,0,VLOOKUP(K16,CODES!$C$6:$D$12,2,FALSE))</f>
        <v>0</v>
      </c>
      <c r="M16" s="62">
        <f t="shared" si="4"/>
        <v>0</v>
      </c>
      <c r="N16" s="62">
        <f t="shared" si="5"/>
        <v>0</v>
      </c>
      <c r="O16" s="63">
        <f t="shared" si="6"/>
        <v>0</v>
      </c>
      <c r="P16" s="49"/>
      <c r="Q16" s="50"/>
      <c r="R16" s="66">
        <f t="shared" si="7"/>
        <v>0</v>
      </c>
      <c r="S16" s="11"/>
      <c r="T16" s="11"/>
      <c r="U16" s="11"/>
      <c r="V16" s="11"/>
      <c r="W16" s="63">
        <f t="shared" si="8"/>
        <v>0</v>
      </c>
      <c r="X16" s="67">
        <f t="shared" si="9"/>
        <v>0</v>
      </c>
    </row>
    <row r="17" spans="1:24" s="3" customFormat="1" ht="17.100000000000001" customHeight="1" x14ac:dyDescent="0.25">
      <c r="A17" s="29">
        <v>12</v>
      </c>
      <c r="B17" s="43"/>
      <c r="C17" s="4"/>
      <c r="D17" s="5"/>
      <c r="E17" s="35">
        <f t="shared" si="0"/>
        <v>1</v>
      </c>
      <c r="F17" s="68">
        <f t="shared" si="2"/>
        <v>0</v>
      </c>
      <c r="G17" s="68">
        <f t="shared" si="3"/>
        <v>0</v>
      </c>
      <c r="H17" s="44"/>
      <c r="I17" s="44"/>
      <c r="J17" s="61" t="str">
        <f>IF(H17=0,"-",IF(I17="Cyprus",VLOOKUP(H17,CODES!$H$5:$I$161,2,FALSE),(VLOOKUP(I17,CODES!$H$5:$I$161,2,FALSE))))</f>
        <v>-</v>
      </c>
      <c r="K17" s="16"/>
      <c r="L17" s="62">
        <f>IF(K17=0,0,VLOOKUP(K17,CODES!$C$6:$D$12,2,FALSE))</f>
        <v>0</v>
      </c>
      <c r="M17" s="62">
        <f t="shared" si="4"/>
        <v>0</v>
      </c>
      <c r="N17" s="62">
        <f t="shared" si="5"/>
        <v>0</v>
      </c>
      <c r="O17" s="63">
        <f t="shared" si="6"/>
        <v>0</v>
      </c>
      <c r="P17" s="49"/>
      <c r="Q17" s="50"/>
      <c r="R17" s="66">
        <f t="shared" si="7"/>
        <v>0</v>
      </c>
      <c r="S17" s="11"/>
      <c r="T17" s="11"/>
      <c r="U17" s="11"/>
      <c r="V17" s="11"/>
      <c r="W17" s="63">
        <f t="shared" si="8"/>
        <v>0</v>
      </c>
      <c r="X17" s="67">
        <f t="shared" si="9"/>
        <v>0</v>
      </c>
    </row>
    <row r="18" spans="1:24" s="3" customFormat="1" ht="17.100000000000001" customHeight="1" x14ac:dyDescent="0.25">
      <c r="A18" s="29">
        <v>13</v>
      </c>
      <c r="B18" s="43"/>
      <c r="C18" s="4"/>
      <c r="D18" s="5"/>
      <c r="E18" s="35">
        <f t="shared" si="0"/>
        <v>1</v>
      </c>
      <c r="F18" s="68">
        <f t="shared" si="2"/>
        <v>0</v>
      </c>
      <c r="G18" s="68">
        <f t="shared" si="3"/>
        <v>0</v>
      </c>
      <c r="H18" s="44"/>
      <c r="I18" s="44"/>
      <c r="J18" s="61" t="str">
        <f>IF(H18=0,"-",IF(I18="Cyprus",VLOOKUP(H18,CODES!$H$5:$I$161,2,FALSE),(VLOOKUP(I18,CODES!$H$5:$I$161,2,FALSE))))</f>
        <v>-</v>
      </c>
      <c r="K18" s="16"/>
      <c r="L18" s="62">
        <f>IF(K18=0,0,VLOOKUP(K18,CODES!$C$6:$D$12,2,FALSE))</f>
        <v>0</v>
      </c>
      <c r="M18" s="62">
        <f t="shared" si="4"/>
        <v>0</v>
      </c>
      <c r="N18" s="62">
        <f t="shared" si="5"/>
        <v>0</v>
      </c>
      <c r="O18" s="63">
        <f t="shared" si="6"/>
        <v>0</v>
      </c>
      <c r="P18" s="49"/>
      <c r="Q18" s="50"/>
      <c r="R18" s="66">
        <f t="shared" si="7"/>
        <v>0</v>
      </c>
      <c r="S18" s="11"/>
      <c r="T18" s="11"/>
      <c r="U18" s="11"/>
      <c r="V18" s="11"/>
      <c r="W18" s="63">
        <f t="shared" si="8"/>
        <v>0</v>
      </c>
      <c r="X18" s="67">
        <f t="shared" si="9"/>
        <v>0</v>
      </c>
    </row>
    <row r="19" spans="1:24" s="3" customFormat="1" ht="17.100000000000001" customHeight="1" x14ac:dyDescent="0.25">
      <c r="A19" s="29">
        <v>14</v>
      </c>
      <c r="B19" s="43"/>
      <c r="C19" s="4"/>
      <c r="D19" s="5"/>
      <c r="E19" s="35">
        <f t="shared" si="0"/>
        <v>1</v>
      </c>
      <c r="F19" s="68">
        <f t="shared" si="2"/>
        <v>0</v>
      </c>
      <c r="G19" s="68">
        <f t="shared" si="3"/>
        <v>0</v>
      </c>
      <c r="H19" s="44"/>
      <c r="I19" s="44"/>
      <c r="J19" s="61" t="str">
        <f>IF(H19=0,"-",IF(I19="Cyprus",VLOOKUP(H19,CODES!$H$5:$I$161,2,FALSE),(VLOOKUP(I19,CODES!$H$5:$I$161,2,FALSE))))</f>
        <v>-</v>
      </c>
      <c r="K19" s="16"/>
      <c r="L19" s="62">
        <f>IF(K19=0,0,VLOOKUP(K19,CODES!$C$6:$D$12,2,FALSE))</f>
        <v>0</v>
      </c>
      <c r="M19" s="62">
        <f t="shared" si="4"/>
        <v>0</v>
      </c>
      <c r="N19" s="62">
        <f t="shared" si="5"/>
        <v>0</v>
      </c>
      <c r="O19" s="63">
        <f t="shared" si="6"/>
        <v>0</v>
      </c>
      <c r="P19" s="49"/>
      <c r="Q19" s="50"/>
      <c r="R19" s="66">
        <f t="shared" si="7"/>
        <v>0</v>
      </c>
      <c r="S19" s="11"/>
      <c r="T19" s="11"/>
      <c r="U19" s="11"/>
      <c r="V19" s="11"/>
      <c r="W19" s="63">
        <f t="shared" si="8"/>
        <v>0</v>
      </c>
      <c r="X19" s="67">
        <f t="shared" si="9"/>
        <v>0</v>
      </c>
    </row>
    <row r="20" spans="1:24" s="3" customFormat="1" ht="17.100000000000001" customHeight="1" x14ac:dyDescent="0.25">
      <c r="A20" s="29">
        <v>15</v>
      </c>
      <c r="B20" s="43"/>
      <c r="C20" s="4"/>
      <c r="D20" s="5"/>
      <c r="E20" s="35">
        <f t="shared" si="0"/>
        <v>1</v>
      </c>
      <c r="F20" s="68">
        <f t="shared" si="2"/>
        <v>0</v>
      </c>
      <c r="G20" s="68">
        <f t="shared" si="3"/>
        <v>0</v>
      </c>
      <c r="H20" s="44"/>
      <c r="I20" s="44"/>
      <c r="J20" s="61" t="str">
        <f>IF(H20=0,"-",IF(I20="Cyprus",VLOOKUP(H20,CODES!$H$5:$I$161,2,FALSE),(VLOOKUP(I20,CODES!$H$5:$I$161,2,FALSE))))</f>
        <v>-</v>
      </c>
      <c r="K20" s="16"/>
      <c r="L20" s="62">
        <f>IF(K20=0,0,VLOOKUP(K20,CODES!$C$6:$D$12,2,FALSE))</f>
        <v>0</v>
      </c>
      <c r="M20" s="62">
        <f t="shared" si="4"/>
        <v>0</v>
      </c>
      <c r="N20" s="62">
        <f t="shared" si="5"/>
        <v>0</v>
      </c>
      <c r="O20" s="63">
        <f t="shared" si="6"/>
        <v>0</v>
      </c>
      <c r="P20" s="49"/>
      <c r="Q20" s="50"/>
      <c r="R20" s="66">
        <f t="shared" si="7"/>
        <v>0</v>
      </c>
      <c r="S20" s="11"/>
      <c r="T20" s="11"/>
      <c r="U20" s="11"/>
      <c r="V20" s="11"/>
      <c r="W20" s="63">
        <f t="shared" si="8"/>
        <v>0</v>
      </c>
      <c r="X20" s="67">
        <f t="shared" si="9"/>
        <v>0</v>
      </c>
    </row>
    <row r="21" spans="1:24" s="3" customFormat="1" ht="17.100000000000001" customHeight="1" x14ac:dyDescent="0.25">
      <c r="A21" s="29">
        <v>16</v>
      </c>
      <c r="B21" s="43"/>
      <c r="C21" s="4"/>
      <c r="D21" s="5"/>
      <c r="E21" s="35">
        <f t="shared" si="0"/>
        <v>1</v>
      </c>
      <c r="F21" s="68">
        <f t="shared" si="2"/>
        <v>0</v>
      </c>
      <c r="G21" s="68">
        <f t="shared" si="3"/>
        <v>0</v>
      </c>
      <c r="H21" s="44"/>
      <c r="I21" s="44"/>
      <c r="J21" s="61" t="str">
        <f>IF(H21=0,"-",IF(I21="Cyprus",VLOOKUP(H21,CODES!$H$5:$I$161,2,FALSE),(VLOOKUP(I21,CODES!$H$5:$I$161,2,FALSE))))</f>
        <v>-</v>
      </c>
      <c r="K21" s="16"/>
      <c r="L21" s="62">
        <f>IF(K21=0,0,VLOOKUP(K21,CODES!$C$6:$D$12,2,FALSE))</f>
        <v>0</v>
      </c>
      <c r="M21" s="62">
        <f t="shared" si="4"/>
        <v>0</v>
      </c>
      <c r="N21" s="62">
        <f t="shared" si="5"/>
        <v>0</v>
      </c>
      <c r="O21" s="63">
        <f t="shared" si="6"/>
        <v>0</v>
      </c>
      <c r="P21" s="49"/>
      <c r="Q21" s="50"/>
      <c r="R21" s="66">
        <f t="shared" si="7"/>
        <v>0</v>
      </c>
      <c r="S21" s="11"/>
      <c r="T21" s="11"/>
      <c r="U21" s="11"/>
      <c r="V21" s="11"/>
      <c r="W21" s="63">
        <f t="shared" si="8"/>
        <v>0</v>
      </c>
      <c r="X21" s="67">
        <f t="shared" si="9"/>
        <v>0</v>
      </c>
    </row>
    <row r="22" spans="1:24" s="3" customFormat="1" ht="17.100000000000001" customHeight="1" x14ac:dyDescent="0.25">
      <c r="A22" s="29">
        <v>17</v>
      </c>
      <c r="B22" s="43"/>
      <c r="C22" s="4"/>
      <c r="D22" s="5"/>
      <c r="E22" s="35">
        <f t="shared" si="0"/>
        <v>1</v>
      </c>
      <c r="F22" s="68">
        <f t="shared" si="2"/>
        <v>0</v>
      </c>
      <c r="G22" s="68">
        <f t="shared" si="3"/>
        <v>0</v>
      </c>
      <c r="H22" s="44"/>
      <c r="I22" s="44"/>
      <c r="J22" s="61" t="str">
        <f>IF(H22=0,"-",IF(I22="Cyprus",VLOOKUP(H22,CODES!$H$5:$I$161,2,FALSE),(VLOOKUP(I22,CODES!$H$5:$I$161,2,FALSE))))</f>
        <v>-</v>
      </c>
      <c r="K22" s="16"/>
      <c r="L22" s="62">
        <f>IF(K22=0,0,VLOOKUP(K22,CODES!$C$6:$D$12,2,FALSE))</f>
        <v>0</v>
      </c>
      <c r="M22" s="62">
        <f t="shared" si="4"/>
        <v>0</v>
      </c>
      <c r="N22" s="62">
        <f t="shared" si="5"/>
        <v>0</v>
      </c>
      <c r="O22" s="63">
        <f t="shared" si="6"/>
        <v>0</v>
      </c>
      <c r="P22" s="49"/>
      <c r="Q22" s="50"/>
      <c r="R22" s="66">
        <f t="shared" si="7"/>
        <v>0</v>
      </c>
      <c r="S22" s="11"/>
      <c r="T22" s="11"/>
      <c r="U22" s="11"/>
      <c r="V22" s="11"/>
      <c r="W22" s="63">
        <f t="shared" si="8"/>
        <v>0</v>
      </c>
      <c r="X22" s="67">
        <f t="shared" si="9"/>
        <v>0</v>
      </c>
    </row>
    <row r="23" spans="1:24" s="3" customFormat="1" ht="17.100000000000001" customHeight="1" x14ac:dyDescent="0.25">
      <c r="A23" s="29">
        <v>18</v>
      </c>
      <c r="B23" s="43"/>
      <c r="C23" s="4"/>
      <c r="D23" s="5"/>
      <c r="E23" s="35">
        <f t="shared" si="0"/>
        <v>1</v>
      </c>
      <c r="F23" s="68">
        <f t="shared" si="2"/>
        <v>0</v>
      </c>
      <c r="G23" s="68">
        <f t="shared" si="3"/>
        <v>0</v>
      </c>
      <c r="H23" s="44"/>
      <c r="I23" s="44"/>
      <c r="J23" s="61" t="str">
        <f>IF(H23=0,"-",IF(I23="Cyprus",VLOOKUP(H23,CODES!$H$5:$I$161,2,FALSE),(VLOOKUP(I23,CODES!$H$5:$I$161,2,FALSE))))</f>
        <v>-</v>
      </c>
      <c r="K23" s="16"/>
      <c r="L23" s="62">
        <f>IF(K23=0,0,VLOOKUP(K23,CODES!$C$6:$D$12,2,FALSE))</f>
        <v>0</v>
      </c>
      <c r="M23" s="62">
        <f t="shared" si="4"/>
        <v>0</v>
      </c>
      <c r="N23" s="62">
        <f t="shared" si="5"/>
        <v>0</v>
      </c>
      <c r="O23" s="63">
        <f t="shared" si="6"/>
        <v>0</v>
      </c>
      <c r="P23" s="49"/>
      <c r="Q23" s="50"/>
      <c r="R23" s="66">
        <f t="shared" si="7"/>
        <v>0</v>
      </c>
      <c r="S23" s="11"/>
      <c r="T23" s="11"/>
      <c r="U23" s="11"/>
      <c r="V23" s="11"/>
      <c r="W23" s="63">
        <f t="shared" si="8"/>
        <v>0</v>
      </c>
      <c r="X23" s="67">
        <f t="shared" si="9"/>
        <v>0</v>
      </c>
    </row>
    <row r="24" spans="1:24" s="3" customFormat="1" ht="17.100000000000001" customHeight="1" x14ac:dyDescent="0.25">
      <c r="A24" s="29">
        <v>19</v>
      </c>
      <c r="B24" s="43"/>
      <c r="C24" s="4"/>
      <c r="D24" s="5"/>
      <c r="E24" s="35">
        <f t="shared" si="0"/>
        <v>1</v>
      </c>
      <c r="F24" s="68">
        <f t="shared" si="2"/>
        <v>0</v>
      </c>
      <c r="G24" s="68">
        <f t="shared" si="3"/>
        <v>0</v>
      </c>
      <c r="H24" s="44"/>
      <c r="I24" s="44"/>
      <c r="J24" s="61" t="str">
        <f>IF(H24=0,"-",IF(I24="Cyprus",VLOOKUP(H24,CODES!$H$5:$I$161,2,FALSE),(VLOOKUP(I24,CODES!$H$5:$I$161,2,FALSE))))</f>
        <v>-</v>
      </c>
      <c r="K24" s="16"/>
      <c r="L24" s="62">
        <f>IF(K24=0,0,VLOOKUP(K24,CODES!$C$6:$D$12,2,FALSE))</f>
        <v>0</v>
      </c>
      <c r="M24" s="62">
        <f t="shared" si="4"/>
        <v>0</v>
      </c>
      <c r="N24" s="62">
        <f t="shared" si="5"/>
        <v>0</v>
      </c>
      <c r="O24" s="63">
        <f t="shared" si="6"/>
        <v>0</v>
      </c>
      <c r="P24" s="49"/>
      <c r="Q24" s="50"/>
      <c r="R24" s="66">
        <f t="shared" si="7"/>
        <v>0</v>
      </c>
      <c r="S24" s="11"/>
      <c r="T24" s="11"/>
      <c r="U24" s="11"/>
      <c r="V24" s="11"/>
      <c r="W24" s="63">
        <f t="shared" si="8"/>
        <v>0</v>
      </c>
      <c r="X24" s="67">
        <f t="shared" si="9"/>
        <v>0</v>
      </c>
    </row>
    <row r="25" spans="1:24" s="3" customFormat="1" ht="17.100000000000001" customHeight="1" x14ac:dyDescent="0.25">
      <c r="A25" s="29">
        <v>20</v>
      </c>
      <c r="B25" s="43"/>
      <c r="C25" s="4"/>
      <c r="D25" s="5"/>
      <c r="E25" s="35">
        <f t="shared" ref="E25:E43" si="10">(YEAR(D25)-YEAR(C25))* 360 + (MONTH(D25)-MONTH(C25)) * 30 + ( IF( DAY(D25)=31,30,DAY(D25)) - IF( DAY(C25)=31,30,DAY(C25)) ) + 1</f>
        <v>1</v>
      </c>
      <c r="F25" s="68">
        <f t="shared" ref="F25:F43" si="11">ROUNDDOWN(E25/30,0)</f>
        <v>0</v>
      </c>
      <c r="G25" s="68">
        <f t="shared" si="3"/>
        <v>0</v>
      </c>
      <c r="H25" s="44"/>
      <c r="I25" s="44"/>
      <c r="J25" s="61" t="str">
        <f>IF(H25=0,"-",IF(I25="Cyprus",VLOOKUP(H25,CODES!$H$5:$I$161,2,FALSE),(VLOOKUP(I25,CODES!$H$5:$I$161,2,FALSE))))</f>
        <v>-</v>
      </c>
      <c r="K25" s="16"/>
      <c r="L25" s="62">
        <f>IF(K25=0,0,VLOOKUP(K25,CODES!$C$6:$D$12,2,FALSE))</f>
        <v>0</v>
      </c>
      <c r="M25" s="62">
        <f t="shared" si="4"/>
        <v>0</v>
      </c>
      <c r="N25" s="62">
        <f t="shared" si="5"/>
        <v>0</v>
      </c>
      <c r="O25" s="63">
        <f t="shared" si="6"/>
        <v>0</v>
      </c>
      <c r="P25" s="49"/>
      <c r="Q25" s="50"/>
      <c r="R25" s="66">
        <f t="shared" si="7"/>
        <v>0</v>
      </c>
      <c r="S25" s="11"/>
      <c r="T25" s="11"/>
      <c r="U25" s="11"/>
      <c r="V25" s="11"/>
      <c r="W25" s="63">
        <f t="shared" ref="W25:W42" si="12">SUM(S25:V25)</f>
        <v>0</v>
      </c>
      <c r="X25" s="67">
        <f t="shared" si="9"/>
        <v>0</v>
      </c>
    </row>
    <row r="26" spans="1:24" s="3" customFormat="1" ht="17.100000000000001" customHeight="1" x14ac:dyDescent="0.25">
      <c r="A26" s="29">
        <v>21</v>
      </c>
      <c r="B26" s="43"/>
      <c r="C26" s="4"/>
      <c r="D26" s="5"/>
      <c r="E26" s="35">
        <f t="shared" si="10"/>
        <v>1</v>
      </c>
      <c r="F26" s="68">
        <f t="shared" si="11"/>
        <v>0</v>
      </c>
      <c r="G26" s="68">
        <f t="shared" si="3"/>
        <v>0</v>
      </c>
      <c r="H26" s="44"/>
      <c r="I26" s="44"/>
      <c r="J26" s="61" t="str">
        <f>IF(H26=0,"-",IF(I26="Cyprus",VLOOKUP(H26,CODES!$H$5:$I$161,2,FALSE),(VLOOKUP(I26,CODES!$H$5:$I$161,2,FALSE))))</f>
        <v>-</v>
      </c>
      <c r="K26" s="16"/>
      <c r="L26" s="62">
        <f>IF(K26=0,0,VLOOKUP(K26,CODES!$C$6:$D$12,2,FALSE))</f>
        <v>0</v>
      </c>
      <c r="M26" s="62">
        <f t="shared" si="4"/>
        <v>0</v>
      </c>
      <c r="N26" s="62">
        <f t="shared" si="5"/>
        <v>0</v>
      </c>
      <c r="O26" s="63">
        <f t="shared" si="6"/>
        <v>0</v>
      </c>
      <c r="P26" s="49"/>
      <c r="Q26" s="50"/>
      <c r="R26" s="66">
        <f t="shared" si="7"/>
        <v>0</v>
      </c>
      <c r="S26" s="11"/>
      <c r="T26" s="11"/>
      <c r="U26" s="11"/>
      <c r="V26" s="11"/>
      <c r="W26" s="63">
        <f t="shared" si="12"/>
        <v>0</v>
      </c>
      <c r="X26" s="67">
        <f t="shared" si="9"/>
        <v>0</v>
      </c>
    </row>
    <row r="27" spans="1:24" s="3" customFormat="1" ht="17.100000000000001" customHeight="1" x14ac:dyDescent="0.25">
      <c r="A27" s="29">
        <v>22</v>
      </c>
      <c r="B27" s="43"/>
      <c r="C27" s="4"/>
      <c r="D27" s="5"/>
      <c r="E27" s="35">
        <f t="shared" si="10"/>
        <v>1</v>
      </c>
      <c r="F27" s="68">
        <f t="shared" si="11"/>
        <v>0</v>
      </c>
      <c r="G27" s="68">
        <f t="shared" si="3"/>
        <v>0</v>
      </c>
      <c r="H27" s="44"/>
      <c r="I27" s="44"/>
      <c r="J27" s="61" t="str">
        <f>IF(H27=0,"-",IF(I27="Cyprus",VLOOKUP(H27,CODES!$H$5:$I$161,2,FALSE),(VLOOKUP(I27,CODES!$H$5:$I$161,2,FALSE))))</f>
        <v>-</v>
      </c>
      <c r="K27" s="16"/>
      <c r="L27" s="62">
        <f>IF(K27=0,0,VLOOKUP(K27,CODES!$C$6:$D$12,2,FALSE))</f>
        <v>0</v>
      </c>
      <c r="M27" s="62">
        <f t="shared" si="4"/>
        <v>0</v>
      </c>
      <c r="N27" s="62">
        <f t="shared" si="5"/>
        <v>0</v>
      </c>
      <c r="O27" s="63">
        <f t="shared" si="6"/>
        <v>0</v>
      </c>
      <c r="P27" s="49"/>
      <c r="Q27" s="50"/>
      <c r="R27" s="66">
        <f t="shared" si="7"/>
        <v>0</v>
      </c>
      <c r="S27" s="11"/>
      <c r="T27" s="11"/>
      <c r="U27" s="11"/>
      <c r="V27" s="11"/>
      <c r="W27" s="63">
        <f t="shared" si="12"/>
        <v>0</v>
      </c>
      <c r="X27" s="67">
        <f t="shared" si="9"/>
        <v>0</v>
      </c>
    </row>
    <row r="28" spans="1:24" s="3" customFormat="1" ht="17.100000000000001" customHeight="1" x14ac:dyDescent="0.25">
      <c r="A28" s="29">
        <v>23</v>
      </c>
      <c r="B28" s="43"/>
      <c r="C28" s="4"/>
      <c r="D28" s="5"/>
      <c r="E28" s="35">
        <f t="shared" si="10"/>
        <v>1</v>
      </c>
      <c r="F28" s="68">
        <f t="shared" si="11"/>
        <v>0</v>
      </c>
      <c r="G28" s="68">
        <f t="shared" si="3"/>
        <v>0</v>
      </c>
      <c r="H28" s="44"/>
      <c r="I28" s="44"/>
      <c r="J28" s="61" t="str">
        <f>IF(H28=0,"-",IF(I28="Cyprus",VLOOKUP(H28,CODES!$H$5:$I$161,2,FALSE),(VLOOKUP(I28,CODES!$H$5:$I$161,2,FALSE))))</f>
        <v>-</v>
      </c>
      <c r="K28" s="16"/>
      <c r="L28" s="62">
        <f>IF(K28=0,0,VLOOKUP(K28,CODES!$C$6:$D$12,2,FALSE))</f>
        <v>0</v>
      </c>
      <c r="M28" s="62">
        <f t="shared" si="4"/>
        <v>0</v>
      </c>
      <c r="N28" s="62">
        <f t="shared" si="5"/>
        <v>0</v>
      </c>
      <c r="O28" s="63">
        <f t="shared" si="6"/>
        <v>0</v>
      </c>
      <c r="P28" s="49"/>
      <c r="Q28" s="50"/>
      <c r="R28" s="66">
        <f t="shared" si="7"/>
        <v>0</v>
      </c>
      <c r="S28" s="11"/>
      <c r="T28" s="11"/>
      <c r="U28" s="11"/>
      <c r="V28" s="11"/>
      <c r="W28" s="63">
        <f t="shared" si="12"/>
        <v>0</v>
      </c>
      <c r="X28" s="67">
        <f t="shared" si="9"/>
        <v>0</v>
      </c>
    </row>
    <row r="29" spans="1:24" s="3" customFormat="1" ht="17.100000000000001" customHeight="1" x14ac:dyDescent="0.25">
      <c r="A29" s="29">
        <v>24</v>
      </c>
      <c r="B29" s="43"/>
      <c r="C29" s="4"/>
      <c r="D29" s="5"/>
      <c r="E29" s="35">
        <f t="shared" si="10"/>
        <v>1</v>
      </c>
      <c r="F29" s="68">
        <f t="shared" si="11"/>
        <v>0</v>
      </c>
      <c r="G29" s="68">
        <f t="shared" si="3"/>
        <v>0</v>
      </c>
      <c r="H29" s="44"/>
      <c r="I29" s="44"/>
      <c r="J29" s="61" t="str">
        <f>IF(H29=0,"-",IF(I29="Cyprus",VLOOKUP(H29,CODES!$H$5:$I$161,2,FALSE),(VLOOKUP(I29,CODES!$H$5:$I$161,2,FALSE))))</f>
        <v>-</v>
      </c>
      <c r="K29" s="16"/>
      <c r="L29" s="62">
        <f>IF(K29=0,0,VLOOKUP(K29,CODES!$C$6:$D$12,2,FALSE))</f>
        <v>0</v>
      </c>
      <c r="M29" s="62">
        <f t="shared" si="4"/>
        <v>0</v>
      </c>
      <c r="N29" s="62">
        <f t="shared" si="5"/>
        <v>0</v>
      </c>
      <c r="O29" s="63">
        <f t="shared" si="6"/>
        <v>0</v>
      </c>
      <c r="P29" s="49"/>
      <c r="Q29" s="50"/>
      <c r="R29" s="66">
        <f t="shared" si="7"/>
        <v>0</v>
      </c>
      <c r="S29" s="11"/>
      <c r="T29" s="11"/>
      <c r="U29" s="11"/>
      <c r="V29" s="11"/>
      <c r="W29" s="63">
        <f t="shared" si="12"/>
        <v>0</v>
      </c>
      <c r="X29" s="67">
        <f t="shared" si="9"/>
        <v>0</v>
      </c>
    </row>
    <row r="30" spans="1:24" s="3" customFormat="1" ht="17.100000000000001" customHeight="1" x14ac:dyDescent="0.25">
      <c r="A30" s="29">
        <v>25</v>
      </c>
      <c r="B30" s="43"/>
      <c r="C30" s="4"/>
      <c r="D30" s="5"/>
      <c r="E30" s="35">
        <f t="shared" si="10"/>
        <v>1</v>
      </c>
      <c r="F30" s="68">
        <f t="shared" si="11"/>
        <v>0</v>
      </c>
      <c r="G30" s="68">
        <f t="shared" si="3"/>
        <v>0</v>
      </c>
      <c r="H30" s="44"/>
      <c r="I30" s="44"/>
      <c r="J30" s="61" t="str">
        <f>IF(H30=0,"-",IF(I30="Cyprus",VLOOKUP(H30,CODES!$H$5:$I$161,2,FALSE),(VLOOKUP(I30,CODES!$H$5:$I$161,2,FALSE))))</f>
        <v>-</v>
      </c>
      <c r="K30" s="16"/>
      <c r="L30" s="62">
        <f>IF(K30=0,0,VLOOKUP(K30,CODES!$C$6:$D$12,2,FALSE))</f>
        <v>0</v>
      </c>
      <c r="M30" s="62">
        <f t="shared" si="4"/>
        <v>0</v>
      </c>
      <c r="N30" s="62">
        <f t="shared" si="5"/>
        <v>0</v>
      </c>
      <c r="O30" s="63">
        <f t="shared" si="6"/>
        <v>0</v>
      </c>
      <c r="P30" s="49"/>
      <c r="Q30" s="50"/>
      <c r="R30" s="66">
        <f t="shared" si="7"/>
        <v>0</v>
      </c>
      <c r="S30" s="11"/>
      <c r="T30" s="11"/>
      <c r="U30" s="11"/>
      <c r="V30" s="11"/>
      <c r="W30" s="63">
        <f t="shared" si="12"/>
        <v>0</v>
      </c>
      <c r="X30" s="67">
        <f t="shared" si="9"/>
        <v>0</v>
      </c>
    </row>
    <row r="31" spans="1:24" s="3" customFormat="1" ht="17.100000000000001" customHeight="1" x14ac:dyDescent="0.25">
      <c r="A31" s="29">
        <v>26</v>
      </c>
      <c r="B31" s="43"/>
      <c r="C31" s="4"/>
      <c r="D31" s="5"/>
      <c r="E31" s="35">
        <f t="shared" si="10"/>
        <v>1</v>
      </c>
      <c r="F31" s="68">
        <f t="shared" si="11"/>
        <v>0</v>
      </c>
      <c r="G31" s="68">
        <f t="shared" si="3"/>
        <v>0</v>
      </c>
      <c r="H31" s="44"/>
      <c r="I31" s="44"/>
      <c r="J31" s="61" t="str">
        <f>IF(H31=0,"-",IF(I31="Cyprus",VLOOKUP(H31,CODES!$H$5:$I$161,2,FALSE),(VLOOKUP(I31,CODES!$H$5:$I$161,2,FALSE))))</f>
        <v>-</v>
      </c>
      <c r="K31" s="16"/>
      <c r="L31" s="62">
        <f>IF(K31=0,0,VLOOKUP(K31,CODES!$C$6:$D$12,2,FALSE))</f>
        <v>0</v>
      </c>
      <c r="M31" s="62">
        <f t="shared" si="4"/>
        <v>0</v>
      </c>
      <c r="N31" s="62">
        <f t="shared" si="5"/>
        <v>0</v>
      </c>
      <c r="O31" s="63">
        <f t="shared" si="6"/>
        <v>0</v>
      </c>
      <c r="P31" s="49"/>
      <c r="Q31" s="50"/>
      <c r="R31" s="66">
        <f t="shared" si="7"/>
        <v>0</v>
      </c>
      <c r="S31" s="11"/>
      <c r="T31" s="11"/>
      <c r="U31" s="11"/>
      <c r="V31" s="11"/>
      <c r="W31" s="63">
        <f t="shared" si="12"/>
        <v>0</v>
      </c>
      <c r="X31" s="67">
        <f t="shared" si="9"/>
        <v>0</v>
      </c>
    </row>
    <row r="32" spans="1:24" s="3" customFormat="1" ht="17.100000000000001" customHeight="1" x14ac:dyDescent="0.25">
      <c r="A32" s="29">
        <v>27</v>
      </c>
      <c r="B32" s="43"/>
      <c r="C32" s="4"/>
      <c r="D32" s="5"/>
      <c r="E32" s="35">
        <f t="shared" si="10"/>
        <v>1</v>
      </c>
      <c r="F32" s="68">
        <f t="shared" si="11"/>
        <v>0</v>
      </c>
      <c r="G32" s="68">
        <f t="shared" si="3"/>
        <v>0</v>
      </c>
      <c r="H32" s="44"/>
      <c r="I32" s="44"/>
      <c r="J32" s="61" t="str">
        <f>IF(H32=0,"-",IF(I32="Cyprus",VLOOKUP(H32,CODES!$H$5:$I$161,2,FALSE),(VLOOKUP(I32,CODES!$H$5:$I$161,2,FALSE))))</f>
        <v>-</v>
      </c>
      <c r="K32" s="16"/>
      <c r="L32" s="62">
        <f>IF(K32=0,0,VLOOKUP(K32,CODES!$C$6:$D$12,2,FALSE))</f>
        <v>0</v>
      </c>
      <c r="M32" s="62">
        <f t="shared" si="4"/>
        <v>0</v>
      </c>
      <c r="N32" s="62">
        <f t="shared" si="5"/>
        <v>0</v>
      </c>
      <c r="O32" s="63">
        <f t="shared" si="6"/>
        <v>0</v>
      </c>
      <c r="P32" s="49"/>
      <c r="Q32" s="50"/>
      <c r="R32" s="66">
        <f t="shared" si="7"/>
        <v>0</v>
      </c>
      <c r="S32" s="11"/>
      <c r="T32" s="11"/>
      <c r="U32" s="11"/>
      <c r="V32" s="11"/>
      <c r="W32" s="63">
        <f t="shared" si="12"/>
        <v>0</v>
      </c>
      <c r="X32" s="67">
        <f t="shared" si="9"/>
        <v>0</v>
      </c>
    </row>
    <row r="33" spans="1:24" s="3" customFormat="1" ht="17.100000000000001" customHeight="1" x14ac:dyDescent="0.25">
      <c r="A33" s="29">
        <v>28</v>
      </c>
      <c r="B33" s="43"/>
      <c r="C33" s="4"/>
      <c r="D33" s="5"/>
      <c r="E33" s="35">
        <f t="shared" si="10"/>
        <v>1</v>
      </c>
      <c r="F33" s="68">
        <f t="shared" si="11"/>
        <v>0</v>
      </c>
      <c r="G33" s="68">
        <f t="shared" si="3"/>
        <v>0</v>
      </c>
      <c r="H33" s="44"/>
      <c r="I33" s="44"/>
      <c r="J33" s="61" t="str">
        <f>IF(H33=0,"-",IF(I33="Cyprus",VLOOKUP(H33,CODES!$H$5:$I$161,2,FALSE),(VLOOKUP(I33,CODES!$H$5:$I$161,2,FALSE))))</f>
        <v>-</v>
      </c>
      <c r="K33" s="16"/>
      <c r="L33" s="62">
        <f>IF(K33=0,0,VLOOKUP(K33,CODES!$C$6:$D$12,2,FALSE))</f>
        <v>0</v>
      </c>
      <c r="M33" s="62">
        <f t="shared" si="4"/>
        <v>0</v>
      </c>
      <c r="N33" s="62">
        <f t="shared" si="5"/>
        <v>0</v>
      </c>
      <c r="O33" s="63">
        <f t="shared" si="6"/>
        <v>0</v>
      </c>
      <c r="P33" s="49"/>
      <c r="Q33" s="50"/>
      <c r="R33" s="66">
        <f t="shared" si="7"/>
        <v>0</v>
      </c>
      <c r="S33" s="11"/>
      <c r="T33" s="11"/>
      <c r="U33" s="11"/>
      <c r="V33" s="11"/>
      <c r="W33" s="63">
        <f t="shared" si="12"/>
        <v>0</v>
      </c>
      <c r="X33" s="67">
        <f t="shared" si="9"/>
        <v>0</v>
      </c>
    </row>
    <row r="34" spans="1:24" s="3" customFormat="1" ht="17.100000000000001" customHeight="1" x14ac:dyDescent="0.25">
      <c r="A34" s="29">
        <v>29</v>
      </c>
      <c r="B34" s="43"/>
      <c r="C34" s="4"/>
      <c r="D34" s="5"/>
      <c r="E34" s="35">
        <f t="shared" si="10"/>
        <v>1</v>
      </c>
      <c r="F34" s="68">
        <f t="shared" si="11"/>
        <v>0</v>
      </c>
      <c r="G34" s="68">
        <f t="shared" si="3"/>
        <v>0</v>
      </c>
      <c r="H34" s="44"/>
      <c r="I34" s="44"/>
      <c r="J34" s="61" t="str">
        <f>IF(H34=0,"-",IF(I34="Cyprus",VLOOKUP(H34,CODES!$H$5:$I$161,2,FALSE),(VLOOKUP(I34,CODES!$H$5:$I$161,2,FALSE))))</f>
        <v>-</v>
      </c>
      <c r="K34" s="16"/>
      <c r="L34" s="62">
        <f>IF(K34=0,0,VLOOKUP(K34,CODES!$C$6:$D$12,2,FALSE))</f>
        <v>0</v>
      </c>
      <c r="M34" s="62">
        <f t="shared" si="4"/>
        <v>0</v>
      </c>
      <c r="N34" s="62">
        <f t="shared" si="5"/>
        <v>0</v>
      </c>
      <c r="O34" s="63">
        <f t="shared" si="6"/>
        <v>0</v>
      </c>
      <c r="P34" s="49"/>
      <c r="Q34" s="50"/>
      <c r="R34" s="66">
        <f t="shared" si="7"/>
        <v>0</v>
      </c>
      <c r="S34" s="11"/>
      <c r="T34" s="11"/>
      <c r="U34" s="11"/>
      <c r="V34" s="11"/>
      <c r="W34" s="63">
        <f t="shared" si="12"/>
        <v>0</v>
      </c>
      <c r="X34" s="67">
        <f t="shared" si="9"/>
        <v>0</v>
      </c>
    </row>
    <row r="35" spans="1:24" s="3" customFormat="1" ht="17.100000000000001" customHeight="1" x14ac:dyDescent="0.25">
      <c r="A35" s="29">
        <v>30</v>
      </c>
      <c r="B35" s="43"/>
      <c r="C35" s="4"/>
      <c r="D35" s="5"/>
      <c r="E35" s="35">
        <f t="shared" si="10"/>
        <v>1</v>
      </c>
      <c r="F35" s="68">
        <f t="shared" si="11"/>
        <v>0</v>
      </c>
      <c r="G35" s="68">
        <f t="shared" si="3"/>
        <v>0</v>
      </c>
      <c r="H35" s="44"/>
      <c r="I35" s="44"/>
      <c r="J35" s="61" t="str">
        <f>IF(H35=0,"-",IF(I35="Cyprus",VLOOKUP(H35,CODES!$H$5:$I$161,2,FALSE),(VLOOKUP(I35,CODES!$H$5:$I$161,2,FALSE))))</f>
        <v>-</v>
      </c>
      <c r="K35" s="16"/>
      <c r="L35" s="62">
        <f>IF(K35=0,0,VLOOKUP(K35,CODES!$C$6:$D$12,2,FALSE))</f>
        <v>0</v>
      </c>
      <c r="M35" s="62">
        <f t="shared" si="4"/>
        <v>0</v>
      </c>
      <c r="N35" s="62">
        <f t="shared" si="5"/>
        <v>0</v>
      </c>
      <c r="O35" s="63">
        <f t="shared" si="6"/>
        <v>0</v>
      </c>
      <c r="P35" s="49"/>
      <c r="Q35" s="50"/>
      <c r="R35" s="66">
        <f t="shared" si="7"/>
        <v>0</v>
      </c>
      <c r="S35" s="11"/>
      <c r="T35" s="11"/>
      <c r="U35" s="11"/>
      <c r="V35" s="11"/>
      <c r="W35" s="63">
        <f t="shared" si="12"/>
        <v>0</v>
      </c>
      <c r="X35" s="67">
        <f t="shared" si="9"/>
        <v>0</v>
      </c>
    </row>
    <row r="36" spans="1:24" s="3" customFormat="1" ht="17.100000000000001" customHeight="1" x14ac:dyDescent="0.25">
      <c r="A36" s="29">
        <v>31</v>
      </c>
      <c r="B36" s="43"/>
      <c r="C36" s="4"/>
      <c r="D36" s="5"/>
      <c r="E36" s="35">
        <f t="shared" si="10"/>
        <v>1</v>
      </c>
      <c r="F36" s="68">
        <f t="shared" si="11"/>
        <v>0</v>
      </c>
      <c r="G36" s="68">
        <f t="shared" si="3"/>
        <v>0</v>
      </c>
      <c r="H36" s="44"/>
      <c r="I36" s="44"/>
      <c r="J36" s="61" t="str">
        <f>IF(H36=0,"-",IF(I36="Cyprus",VLOOKUP(H36,CODES!$H$5:$I$161,2,FALSE),(VLOOKUP(I36,CODES!$H$5:$I$161,2,FALSE))))</f>
        <v>-</v>
      </c>
      <c r="K36" s="16"/>
      <c r="L36" s="62">
        <f>IF(K36=0,0,VLOOKUP(K36,CODES!$C$6:$D$12,2,FALSE))</f>
        <v>0</v>
      </c>
      <c r="M36" s="62">
        <f t="shared" si="4"/>
        <v>0</v>
      </c>
      <c r="N36" s="62">
        <f t="shared" si="5"/>
        <v>0</v>
      </c>
      <c r="O36" s="63">
        <f t="shared" si="6"/>
        <v>0</v>
      </c>
      <c r="P36" s="49"/>
      <c r="Q36" s="50"/>
      <c r="R36" s="66">
        <f t="shared" si="7"/>
        <v>0</v>
      </c>
      <c r="S36" s="11"/>
      <c r="T36" s="11"/>
      <c r="U36" s="11"/>
      <c r="V36" s="11"/>
      <c r="W36" s="63">
        <f t="shared" si="12"/>
        <v>0</v>
      </c>
      <c r="X36" s="67">
        <f t="shared" si="9"/>
        <v>0</v>
      </c>
    </row>
    <row r="37" spans="1:24" s="3" customFormat="1" ht="17.100000000000001" customHeight="1" x14ac:dyDescent="0.25">
      <c r="A37" s="29">
        <v>32</v>
      </c>
      <c r="B37" s="43"/>
      <c r="C37" s="4"/>
      <c r="D37" s="5"/>
      <c r="E37" s="35">
        <f t="shared" si="10"/>
        <v>1</v>
      </c>
      <c r="F37" s="68">
        <f t="shared" si="11"/>
        <v>0</v>
      </c>
      <c r="G37" s="68">
        <f t="shared" si="3"/>
        <v>0</v>
      </c>
      <c r="H37" s="44"/>
      <c r="I37" s="44"/>
      <c r="J37" s="61" t="str">
        <f>IF(H37=0,"-",IF(I37="Cyprus",VLOOKUP(H37,CODES!$H$5:$I$161,2,FALSE),(VLOOKUP(I37,CODES!$H$5:$I$161,2,FALSE))))</f>
        <v>-</v>
      </c>
      <c r="K37" s="16"/>
      <c r="L37" s="62">
        <f>IF(K37=0,0,VLOOKUP(K37,CODES!$C$6:$D$12,2,FALSE))</f>
        <v>0</v>
      </c>
      <c r="M37" s="62">
        <f t="shared" si="4"/>
        <v>0</v>
      </c>
      <c r="N37" s="62">
        <f t="shared" si="5"/>
        <v>0</v>
      </c>
      <c r="O37" s="63">
        <f t="shared" si="6"/>
        <v>0</v>
      </c>
      <c r="P37" s="49"/>
      <c r="Q37" s="50"/>
      <c r="R37" s="66">
        <f t="shared" si="7"/>
        <v>0</v>
      </c>
      <c r="S37" s="11"/>
      <c r="T37" s="11"/>
      <c r="U37" s="11"/>
      <c r="V37" s="11"/>
      <c r="W37" s="63">
        <f t="shared" si="12"/>
        <v>0</v>
      </c>
      <c r="X37" s="67">
        <f t="shared" si="9"/>
        <v>0</v>
      </c>
    </row>
    <row r="38" spans="1:24" s="3" customFormat="1" ht="17.100000000000001" customHeight="1" x14ac:dyDescent="0.25">
      <c r="A38" s="29">
        <v>33</v>
      </c>
      <c r="B38" s="43"/>
      <c r="C38" s="4"/>
      <c r="D38" s="5"/>
      <c r="E38" s="35">
        <f t="shared" si="10"/>
        <v>1</v>
      </c>
      <c r="F38" s="68">
        <f t="shared" si="11"/>
        <v>0</v>
      </c>
      <c r="G38" s="68">
        <f t="shared" si="3"/>
        <v>0</v>
      </c>
      <c r="H38" s="44"/>
      <c r="I38" s="44"/>
      <c r="J38" s="61" t="str">
        <f>IF(H38=0,"-",IF(I38="Cyprus",VLOOKUP(H38,CODES!$H$5:$I$161,2,FALSE),(VLOOKUP(I38,CODES!$H$5:$I$161,2,FALSE))))</f>
        <v>-</v>
      </c>
      <c r="K38" s="16"/>
      <c r="L38" s="62">
        <f>IF(K38=0,0,VLOOKUP(K38,CODES!$C$6:$D$12,2,FALSE))</f>
        <v>0</v>
      </c>
      <c r="M38" s="62">
        <f t="shared" si="4"/>
        <v>0</v>
      </c>
      <c r="N38" s="62">
        <f t="shared" si="5"/>
        <v>0</v>
      </c>
      <c r="O38" s="63">
        <f t="shared" si="6"/>
        <v>0</v>
      </c>
      <c r="P38" s="49"/>
      <c r="Q38" s="50"/>
      <c r="R38" s="66">
        <f t="shared" si="7"/>
        <v>0</v>
      </c>
      <c r="S38" s="11"/>
      <c r="T38" s="11"/>
      <c r="U38" s="11"/>
      <c r="V38" s="11"/>
      <c r="W38" s="63">
        <f t="shared" si="12"/>
        <v>0</v>
      </c>
      <c r="X38" s="67">
        <f t="shared" si="9"/>
        <v>0</v>
      </c>
    </row>
    <row r="39" spans="1:24" s="3" customFormat="1" ht="17.100000000000001" customHeight="1" x14ac:dyDescent="0.25">
      <c r="A39" s="29">
        <v>34</v>
      </c>
      <c r="B39" s="43"/>
      <c r="C39" s="4"/>
      <c r="D39" s="5"/>
      <c r="E39" s="35">
        <f t="shared" si="10"/>
        <v>1</v>
      </c>
      <c r="F39" s="68">
        <f t="shared" si="11"/>
        <v>0</v>
      </c>
      <c r="G39" s="68">
        <f t="shared" si="3"/>
        <v>0</v>
      </c>
      <c r="H39" s="44"/>
      <c r="I39" s="44"/>
      <c r="J39" s="61" t="str">
        <f>IF(H39=0,"-",IF(I39="Cyprus",VLOOKUP(H39,CODES!$H$5:$I$161,2,FALSE),(VLOOKUP(I39,CODES!$H$5:$I$161,2,FALSE))))</f>
        <v>-</v>
      </c>
      <c r="K39" s="16"/>
      <c r="L39" s="62">
        <f>IF(K39=0,0,VLOOKUP(K39,CODES!$C$6:$D$12,2,FALSE))</f>
        <v>0</v>
      </c>
      <c r="M39" s="62">
        <f t="shared" si="4"/>
        <v>0</v>
      </c>
      <c r="N39" s="62">
        <f t="shared" si="5"/>
        <v>0</v>
      </c>
      <c r="O39" s="63">
        <f t="shared" si="6"/>
        <v>0</v>
      </c>
      <c r="P39" s="49"/>
      <c r="Q39" s="50"/>
      <c r="R39" s="66">
        <f t="shared" si="7"/>
        <v>0</v>
      </c>
      <c r="S39" s="11"/>
      <c r="T39" s="11"/>
      <c r="U39" s="11"/>
      <c r="V39" s="11"/>
      <c r="W39" s="63">
        <f t="shared" si="12"/>
        <v>0</v>
      </c>
      <c r="X39" s="67">
        <f t="shared" si="9"/>
        <v>0</v>
      </c>
    </row>
    <row r="40" spans="1:24" s="3" customFormat="1" ht="17.100000000000001" customHeight="1" x14ac:dyDescent="0.25">
      <c r="A40" s="29">
        <v>35</v>
      </c>
      <c r="B40" s="43"/>
      <c r="C40" s="4"/>
      <c r="D40" s="5"/>
      <c r="E40" s="35">
        <f t="shared" si="10"/>
        <v>1</v>
      </c>
      <c r="F40" s="68">
        <f t="shared" si="11"/>
        <v>0</v>
      </c>
      <c r="G40" s="68">
        <f t="shared" si="3"/>
        <v>0</v>
      </c>
      <c r="H40" s="44"/>
      <c r="I40" s="44"/>
      <c r="J40" s="61" t="str">
        <f>IF(H40=0,"-",IF(I40="Cyprus",VLOOKUP(H40,CODES!$H$5:$I$161,2,FALSE),(VLOOKUP(I40,CODES!$H$5:$I$161,2,FALSE))))</f>
        <v>-</v>
      </c>
      <c r="K40" s="16"/>
      <c r="L40" s="62">
        <f>IF(K40=0,0,VLOOKUP(K40,CODES!$C$6:$D$12,2,FALSE))</f>
        <v>0</v>
      </c>
      <c r="M40" s="62">
        <f t="shared" si="4"/>
        <v>0</v>
      </c>
      <c r="N40" s="62">
        <f t="shared" si="5"/>
        <v>0</v>
      </c>
      <c r="O40" s="63">
        <f t="shared" si="6"/>
        <v>0</v>
      </c>
      <c r="P40" s="49"/>
      <c r="Q40" s="50"/>
      <c r="R40" s="66">
        <f t="shared" si="7"/>
        <v>0</v>
      </c>
      <c r="S40" s="11"/>
      <c r="T40" s="11"/>
      <c r="U40" s="11"/>
      <c r="V40" s="11"/>
      <c r="W40" s="63">
        <f t="shared" si="12"/>
        <v>0</v>
      </c>
      <c r="X40" s="67">
        <f t="shared" si="9"/>
        <v>0</v>
      </c>
    </row>
    <row r="41" spans="1:24" s="3" customFormat="1" ht="17.100000000000001" customHeight="1" x14ac:dyDescent="0.25">
      <c r="A41" s="29">
        <v>36</v>
      </c>
      <c r="B41" s="43"/>
      <c r="C41" s="4"/>
      <c r="D41" s="5"/>
      <c r="E41" s="35">
        <f t="shared" si="10"/>
        <v>1</v>
      </c>
      <c r="F41" s="68">
        <f t="shared" si="11"/>
        <v>0</v>
      </c>
      <c r="G41" s="68">
        <f t="shared" si="3"/>
        <v>0</v>
      </c>
      <c r="H41" s="44"/>
      <c r="I41" s="44"/>
      <c r="J41" s="61" t="str">
        <f>IF(H41=0,"-",IF(I41="Cyprus",VLOOKUP(H41,CODES!$H$5:$I$161,2,FALSE),(VLOOKUP(I41,CODES!$H$5:$I$161,2,FALSE))))</f>
        <v>-</v>
      </c>
      <c r="K41" s="16"/>
      <c r="L41" s="62">
        <f>IF(K41=0,0,VLOOKUP(K41,CODES!$C$6:$D$12,2,FALSE))</f>
        <v>0</v>
      </c>
      <c r="M41" s="62">
        <f t="shared" si="4"/>
        <v>0</v>
      </c>
      <c r="N41" s="62">
        <f t="shared" si="5"/>
        <v>0</v>
      </c>
      <c r="O41" s="63">
        <f t="shared" si="6"/>
        <v>0</v>
      </c>
      <c r="P41" s="49"/>
      <c r="Q41" s="50"/>
      <c r="R41" s="66">
        <f t="shared" si="7"/>
        <v>0</v>
      </c>
      <c r="S41" s="11"/>
      <c r="T41" s="11"/>
      <c r="U41" s="11"/>
      <c r="V41" s="11"/>
      <c r="W41" s="63">
        <f t="shared" si="12"/>
        <v>0</v>
      </c>
      <c r="X41" s="67">
        <f t="shared" si="9"/>
        <v>0</v>
      </c>
    </row>
    <row r="42" spans="1:24" s="3" customFormat="1" ht="17.100000000000001" customHeight="1" x14ac:dyDescent="0.25">
      <c r="A42" s="29">
        <v>37</v>
      </c>
      <c r="B42" s="43"/>
      <c r="C42" s="4"/>
      <c r="D42" s="5"/>
      <c r="E42" s="35">
        <f t="shared" si="10"/>
        <v>1</v>
      </c>
      <c r="F42" s="68">
        <f t="shared" si="11"/>
        <v>0</v>
      </c>
      <c r="G42" s="68">
        <f t="shared" si="3"/>
        <v>0</v>
      </c>
      <c r="H42" s="44"/>
      <c r="I42" s="44"/>
      <c r="J42" s="61" t="str">
        <f>IF(H42=0,"-",IF(I42="Cyprus",VLOOKUP(H42,CODES!$H$5:$I$161,2,FALSE),(VLOOKUP(I42,CODES!$H$5:$I$161,2,FALSE))))</f>
        <v>-</v>
      </c>
      <c r="K42" s="16"/>
      <c r="L42" s="62">
        <f>IF(K42=0,0,VLOOKUP(K42,CODES!$C$6:$D$12,2,FALSE))</f>
        <v>0</v>
      </c>
      <c r="M42" s="62">
        <f t="shared" si="4"/>
        <v>0</v>
      </c>
      <c r="N42" s="62">
        <f t="shared" si="5"/>
        <v>0</v>
      </c>
      <c r="O42" s="63">
        <f t="shared" si="6"/>
        <v>0</v>
      </c>
      <c r="P42" s="49"/>
      <c r="Q42" s="50"/>
      <c r="R42" s="66">
        <f t="shared" si="7"/>
        <v>0</v>
      </c>
      <c r="S42" s="11"/>
      <c r="T42" s="11"/>
      <c r="U42" s="11"/>
      <c r="V42" s="11"/>
      <c r="W42" s="63">
        <f t="shared" si="12"/>
        <v>0</v>
      </c>
      <c r="X42" s="67">
        <f t="shared" si="9"/>
        <v>0</v>
      </c>
    </row>
    <row r="43" spans="1:24" s="3" customFormat="1" ht="17.100000000000001" customHeight="1" x14ac:dyDescent="0.25">
      <c r="A43" s="29">
        <v>38</v>
      </c>
      <c r="B43" s="43"/>
      <c r="C43" s="4"/>
      <c r="D43" s="5"/>
      <c r="E43" s="35">
        <f t="shared" si="10"/>
        <v>1</v>
      </c>
      <c r="F43" s="68">
        <f t="shared" si="11"/>
        <v>0</v>
      </c>
      <c r="G43" s="68">
        <f t="shared" si="3"/>
        <v>0</v>
      </c>
      <c r="H43" s="44"/>
      <c r="I43" s="44"/>
      <c r="J43" s="61" t="str">
        <f>IF(H43=0,"-",IF(I43="Cyprus",VLOOKUP(H43,CODES!$H$5:$I$161,2,FALSE),(VLOOKUP(I43,CODES!$H$5:$I$161,2,FALSE))))</f>
        <v>-</v>
      </c>
      <c r="K43" s="16"/>
      <c r="L43" s="62">
        <f>IF(K43=0,0,VLOOKUP(K43,CODES!$C$6:$D$12,2,FALSE))</f>
        <v>0</v>
      </c>
      <c r="M43" s="62">
        <f t="shared" si="4"/>
        <v>0</v>
      </c>
      <c r="N43" s="62">
        <f t="shared" si="5"/>
        <v>0</v>
      </c>
      <c r="O43" s="63">
        <f t="shared" si="6"/>
        <v>0</v>
      </c>
      <c r="P43" s="49"/>
      <c r="Q43" s="50"/>
      <c r="R43" s="66">
        <f t="shared" si="7"/>
        <v>0</v>
      </c>
      <c r="S43" s="11"/>
      <c r="T43" s="11"/>
      <c r="U43" s="11"/>
      <c r="V43" s="11"/>
      <c r="W43" s="63">
        <f>SUM(S43:V43)</f>
        <v>0</v>
      </c>
      <c r="X43" s="67">
        <f t="shared" si="9"/>
        <v>0</v>
      </c>
    </row>
    <row r="44" spans="1:24" s="7" customFormat="1" ht="17.100000000000001" customHeight="1" x14ac:dyDescent="0.25">
      <c r="A44" s="6"/>
      <c r="B44" s="42" t="s">
        <v>2</v>
      </c>
      <c r="C44" s="36"/>
      <c r="D44" s="36"/>
      <c r="E44" s="36"/>
      <c r="F44" s="69">
        <f>SUM(F6:F43)</f>
        <v>0</v>
      </c>
      <c r="G44" s="69">
        <f>SUM(G6:G43)</f>
        <v>0</v>
      </c>
      <c r="H44" s="36"/>
      <c r="I44" s="36"/>
      <c r="J44" s="38"/>
      <c r="K44" s="36"/>
      <c r="L44" s="65"/>
      <c r="M44" s="65"/>
      <c r="N44" s="65"/>
      <c r="O44" s="64"/>
      <c r="P44" s="8">
        <f>SUM(P6:P43)</f>
        <v>0</v>
      </c>
      <c r="Q44" s="8">
        <f t="shared" ref="Q44:X44" si="13">SUM(Q6:Q43)</f>
        <v>0</v>
      </c>
      <c r="R44" s="8">
        <f t="shared" si="13"/>
        <v>0</v>
      </c>
      <c r="S44" s="8">
        <f t="shared" si="13"/>
        <v>0</v>
      </c>
      <c r="T44" s="8">
        <f t="shared" si="13"/>
        <v>0</v>
      </c>
      <c r="U44" s="8">
        <f t="shared" si="13"/>
        <v>0</v>
      </c>
      <c r="V44" s="8">
        <f t="shared" si="13"/>
        <v>0</v>
      </c>
      <c r="W44" s="8">
        <f t="shared" si="13"/>
        <v>0</v>
      </c>
      <c r="X44" s="8">
        <f t="shared" si="13"/>
        <v>0</v>
      </c>
    </row>
    <row r="45" spans="1:24" x14ac:dyDescent="0.25">
      <c r="P45" s="2"/>
      <c r="Q45" s="2"/>
      <c r="R45" s="2"/>
      <c r="S45" s="2"/>
      <c r="T45" s="2"/>
      <c r="U45" s="2"/>
      <c r="V45" s="2"/>
      <c r="W45" s="2"/>
    </row>
    <row r="46" spans="1:24" x14ac:dyDescent="0.25">
      <c r="P46" s="3"/>
      <c r="Q46" s="3"/>
      <c r="R46" s="3"/>
      <c r="S46" s="3"/>
      <c r="T46" s="3"/>
      <c r="U46" s="3"/>
      <c r="V46" s="3"/>
      <c r="W46" s="3"/>
    </row>
    <row r="47" spans="1:24" x14ac:dyDescent="0.25">
      <c r="P47" s="3"/>
      <c r="Q47" s="3"/>
      <c r="R47" s="3"/>
      <c r="S47" s="3"/>
      <c r="T47" s="3"/>
      <c r="U47" s="3"/>
      <c r="V47" s="3"/>
      <c r="W47" s="3"/>
    </row>
    <row r="48" spans="1:24" x14ac:dyDescent="0.25">
      <c r="P48" s="3"/>
      <c r="Q48" s="3"/>
      <c r="R48" s="3"/>
      <c r="S48" s="3"/>
      <c r="T48" s="3"/>
      <c r="U48" s="3"/>
      <c r="V48" s="3"/>
      <c r="W48" s="3"/>
    </row>
    <row r="49" spans="16:23" x14ac:dyDescent="0.25">
      <c r="P49" s="3"/>
      <c r="Q49" s="3"/>
      <c r="R49" s="3"/>
      <c r="S49" s="3"/>
      <c r="T49" s="3"/>
      <c r="U49" s="3"/>
      <c r="V49" s="3"/>
      <c r="W49" s="3"/>
    </row>
    <row r="50" spans="16:23" x14ac:dyDescent="0.25">
      <c r="P50" s="3"/>
      <c r="Q50" s="3"/>
      <c r="R50" s="3"/>
      <c r="S50" s="3"/>
      <c r="T50" s="3"/>
      <c r="U50" s="3"/>
      <c r="V50" s="3"/>
      <c r="W50" s="3"/>
    </row>
    <row r="51" spans="16:23" x14ac:dyDescent="0.25">
      <c r="P51" s="3"/>
      <c r="Q51" s="3"/>
      <c r="R51" s="3"/>
      <c r="S51" s="3"/>
      <c r="T51" s="3"/>
      <c r="U51" s="3"/>
      <c r="V51" s="3"/>
      <c r="W51" s="3"/>
    </row>
    <row r="52" spans="16:23" x14ac:dyDescent="0.25">
      <c r="P52" s="3"/>
      <c r="Q52" s="3"/>
      <c r="R52" s="3"/>
      <c r="S52" s="3"/>
      <c r="T52" s="3"/>
      <c r="U52" s="3"/>
      <c r="V52" s="3"/>
      <c r="W52" s="3"/>
    </row>
    <row r="53" spans="16:23" ht="15.75" x14ac:dyDescent="0.25">
      <c r="P53" s="7"/>
      <c r="Q53" s="7"/>
      <c r="R53" s="7"/>
      <c r="S53" s="7"/>
      <c r="T53" s="7"/>
      <c r="U53" s="7"/>
      <c r="V53" s="7"/>
      <c r="W53" s="7"/>
    </row>
  </sheetData>
  <sheetProtection password="CE55" sheet="1" objects="1" scenarios="1"/>
  <protectedRanges>
    <protectedRange sqref="K6:K43" name="Range3"/>
    <protectedRange sqref="H6:I43" name="Range2"/>
    <protectedRange sqref="B6:C43" name="Range1"/>
  </protectedRanges>
  <dataConsolidate/>
  <mergeCells count="11">
    <mergeCell ref="S4:X4"/>
    <mergeCell ref="A1:X1"/>
    <mergeCell ref="L4:O4"/>
    <mergeCell ref="A4:A5"/>
    <mergeCell ref="B4:B5"/>
    <mergeCell ref="K4:K5"/>
    <mergeCell ref="I4:I5"/>
    <mergeCell ref="H4:H5"/>
    <mergeCell ref="J4:J5"/>
    <mergeCell ref="C4:G4"/>
    <mergeCell ref="P4:R4"/>
  </mergeCells>
  <conditionalFormatting sqref="P6:P42">
    <cfRule type="cellIs" dxfId="19" priority="14" operator="greaterThan">
      <formula>$L$6</formula>
    </cfRule>
  </conditionalFormatting>
  <conditionalFormatting sqref="P6:P42">
    <cfRule type="cellIs" dxfId="18" priority="11" operator="greaterThan">
      <formula>L6</formula>
    </cfRule>
    <cfRule type="cellIs" dxfId="17" priority="12" operator="greaterThan">
      <formula>1110</formula>
    </cfRule>
  </conditionalFormatting>
  <conditionalFormatting sqref="Q6:Q42">
    <cfRule type="cellIs" dxfId="16" priority="5" operator="greaterThan">
      <formula>N6</formula>
    </cfRule>
  </conditionalFormatting>
  <conditionalFormatting sqref="P43">
    <cfRule type="cellIs" dxfId="15" priority="4" operator="greaterThan">
      <formula>$L$6</formula>
    </cfRule>
  </conditionalFormatting>
  <conditionalFormatting sqref="P43">
    <cfRule type="cellIs" dxfId="14" priority="2" operator="greaterThan">
      <formula>L43</formula>
    </cfRule>
    <cfRule type="cellIs" dxfId="13" priority="3" operator="greaterThan">
      <formula>1110</formula>
    </cfRule>
  </conditionalFormatting>
  <conditionalFormatting sqref="Q43">
    <cfRule type="cellIs" dxfId="12" priority="1" operator="greaterThan">
      <formula>N43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56" fitToHeight="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CODES!$C$6:$C$12</xm:f>
          </x14:formula1>
          <xm:sqref>K6:K43</xm:sqref>
        </x14:dataValidation>
        <x14:dataValidation type="list" allowBlank="1" showInputMessage="1" showErrorMessage="1">
          <x14:formula1>
            <xm:f>CODES!$H$5:$H$161</xm:f>
          </x14:formula1>
          <xm:sqref>H6:I43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zoomScaleNormal="100" workbookViewId="0">
      <selection activeCell="B8" sqref="B8"/>
    </sheetView>
  </sheetViews>
  <sheetFormatPr defaultRowHeight="15" x14ac:dyDescent="0.25"/>
  <cols>
    <col min="1" max="1" width="6" style="1" customWidth="1"/>
    <col min="2" max="2" width="35.140625" customWidth="1"/>
    <col min="3" max="4" width="10.140625" style="1" bestFit="1" customWidth="1"/>
    <col min="5" max="5" width="10.42578125" style="1" hidden="1" customWidth="1"/>
    <col min="6" max="6" width="7.85546875" style="1" bestFit="1" customWidth="1"/>
    <col min="7" max="7" width="5.42578125" style="1" bestFit="1" customWidth="1"/>
    <col min="8" max="9" width="12" style="1" bestFit="1" customWidth="1"/>
    <col min="10" max="10" width="21" style="1" bestFit="1" customWidth="1"/>
    <col min="11" max="11" width="13.85546875" style="1" customWidth="1"/>
    <col min="12" max="12" width="9.140625" style="1" bestFit="1" customWidth="1"/>
    <col min="13" max="13" width="8.85546875" style="1" hidden="1" customWidth="1"/>
    <col min="14" max="14" width="10.85546875" bestFit="1" customWidth="1"/>
    <col min="15" max="15" width="10" customWidth="1"/>
    <col min="16" max="16" width="10.28515625" customWidth="1"/>
    <col min="17" max="18" width="11" customWidth="1"/>
    <col min="19" max="22" width="9.85546875" bestFit="1" customWidth="1"/>
    <col min="23" max="23" width="11" customWidth="1"/>
  </cols>
  <sheetData>
    <row r="1" spans="1:24" ht="55.5" customHeight="1" x14ac:dyDescent="0.4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x14ac:dyDescent="0.25">
      <c r="A2"/>
      <c r="C2"/>
      <c r="D2"/>
      <c r="E2"/>
      <c r="F2"/>
      <c r="G2"/>
      <c r="H2"/>
      <c r="I2"/>
      <c r="J2"/>
      <c r="K2"/>
      <c r="L2"/>
      <c r="M2"/>
    </row>
    <row r="4" spans="1:24" s="14" customFormat="1" ht="54" customHeight="1" x14ac:dyDescent="0.25">
      <c r="A4" s="99"/>
      <c r="B4" s="100" t="s">
        <v>12</v>
      </c>
      <c r="C4" s="98" t="s">
        <v>91</v>
      </c>
      <c r="D4" s="98"/>
      <c r="E4" s="98"/>
      <c r="F4" s="98"/>
      <c r="G4" s="98"/>
      <c r="H4" s="101" t="s">
        <v>15</v>
      </c>
      <c r="I4" s="98" t="s">
        <v>85</v>
      </c>
      <c r="J4" s="101" t="s">
        <v>87</v>
      </c>
      <c r="K4" s="98" t="s">
        <v>5</v>
      </c>
      <c r="L4" s="98" t="s">
        <v>88</v>
      </c>
      <c r="M4" s="98"/>
      <c r="N4" s="98"/>
      <c r="O4" s="98"/>
      <c r="P4" s="103" t="s">
        <v>92</v>
      </c>
      <c r="Q4" s="104"/>
      <c r="R4" s="105"/>
      <c r="S4" s="94" t="s">
        <v>11</v>
      </c>
      <c r="T4" s="95"/>
      <c r="U4" s="95"/>
      <c r="V4" s="95"/>
      <c r="W4" s="95"/>
      <c r="X4" s="96"/>
    </row>
    <row r="5" spans="1:24" s="2" customFormat="1" ht="51" x14ac:dyDescent="0.25">
      <c r="A5" s="99"/>
      <c r="B5" s="100"/>
      <c r="C5" s="51" t="s">
        <v>0</v>
      </c>
      <c r="D5" s="51" t="s">
        <v>1</v>
      </c>
      <c r="E5" s="46"/>
      <c r="F5" s="46" t="s">
        <v>89</v>
      </c>
      <c r="G5" s="46" t="s">
        <v>90</v>
      </c>
      <c r="H5" s="102"/>
      <c r="I5" s="98"/>
      <c r="J5" s="102"/>
      <c r="K5" s="98"/>
      <c r="L5" s="47" t="s">
        <v>96</v>
      </c>
      <c r="M5" s="47" t="s">
        <v>86</v>
      </c>
      <c r="N5" s="47" t="s">
        <v>98</v>
      </c>
      <c r="O5" s="47" t="s">
        <v>97</v>
      </c>
      <c r="P5" s="47" t="s">
        <v>93</v>
      </c>
      <c r="Q5" s="47" t="s">
        <v>94</v>
      </c>
      <c r="R5" s="48" t="s">
        <v>95</v>
      </c>
      <c r="S5" s="47" t="s">
        <v>99</v>
      </c>
      <c r="T5" s="47" t="s">
        <v>100</v>
      </c>
      <c r="U5" s="47" t="s">
        <v>101</v>
      </c>
      <c r="V5" s="47" t="s">
        <v>102</v>
      </c>
      <c r="W5" s="47" t="s">
        <v>197</v>
      </c>
      <c r="X5" s="52" t="s">
        <v>14</v>
      </c>
    </row>
    <row r="6" spans="1:24" s="3" customFormat="1" ht="17.100000000000001" customHeight="1" x14ac:dyDescent="0.25">
      <c r="A6" s="29">
        <v>1</v>
      </c>
      <c r="B6" s="74"/>
      <c r="C6" s="4"/>
      <c r="D6" s="5"/>
      <c r="E6" s="35">
        <f t="shared" ref="E6:E43" si="0">(YEAR(D6)-YEAR(C6))* 360 + (MONTH(D6)-MONTH(C6)) * 30 + ( IF( DAY(D6)=31,30,DAY(D6)) - IF( DAY(C6)=31,30,DAY(C6)) ) + 1</f>
        <v>1</v>
      </c>
      <c r="F6" s="68">
        <f t="shared" ref="F6:F43" si="1">ROUNDDOWN(E6/30,0)</f>
        <v>0</v>
      </c>
      <c r="G6" s="68">
        <f>IF(F6=0,0,E6-F6*30)</f>
        <v>0</v>
      </c>
      <c r="H6" s="44"/>
      <c r="I6" s="44"/>
      <c r="J6" s="61" t="str">
        <f>IF(H6=0,"-",IF(I6="Cyprus",VLOOKUP(H6,CODES!$H$5:$I$161,2,FALSE),(VLOOKUP(I6,CODES!$H$5:$I$161,2,FALSE))))</f>
        <v>-</v>
      </c>
      <c r="K6" s="16"/>
      <c r="L6" s="62">
        <f>IF(K6=0,0,VLOOKUP(K6,CODES!$C$6:$D$12,2,FALSE))</f>
        <v>0</v>
      </c>
      <c r="M6" s="62">
        <f>IF(H6=0,0,IF(H6="Cyprus",700,850))</f>
        <v>0</v>
      </c>
      <c r="N6" s="62">
        <f>ROUND(M6*(F6+G6/30),0)</f>
        <v>0</v>
      </c>
      <c r="O6" s="63">
        <f>L6+N6</f>
        <v>0</v>
      </c>
      <c r="P6" s="49"/>
      <c r="Q6" s="50"/>
      <c r="R6" s="66">
        <f>P6+Q6</f>
        <v>0</v>
      </c>
      <c r="S6" s="11"/>
      <c r="T6" s="11"/>
      <c r="U6" s="11"/>
      <c r="V6" s="11"/>
      <c r="W6" s="63">
        <f>SUM(S6:V6)</f>
        <v>0</v>
      </c>
      <c r="X6" s="67">
        <f>R6-W6</f>
        <v>0</v>
      </c>
    </row>
    <row r="7" spans="1:24" s="3" customFormat="1" ht="17.100000000000001" customHeight="1" x14ac:dyDescent="0.25">
      <c r="A7" s="29">
        <v>2</v>
      </c>
      <c r="B7" s="74"/>
      <c r="C7" s="4"/>
      <c r="D7" s="5"/>
      <c r="E7" s="35">
        <f t="shared" si="0"/>
        <v>1</v>
      </c>
      <c r="F7" s="68">
        <f t="shared" si="1"/>
        <v>0</v>
      </c>
      <c r="G7" s="68">
        <f t="shared" ref="G7:G43" si="2">IF(F7=0,0,E7-F7*30)</f>
        <v>0</v>
      </c>
      <c r="H7" s="44"/>
      <c r="I7" s="44"/>
      <c r="J7" s="61" t="str">
        <f>IF(H7=0,"-",IF(I7="Cyprus",VLOOKUP(H7,CODES!$H$5:$I$161,2,FALSE),(VLOOKUP(I7,CODES!$H$5:$I$161,2,FALSE))))</f>
        <v>-</v>
      </c>
      <c r="K7" s="16"/>
      <c r="L7" s="62">
        <f>IF(K7=0,0,VLOOKUP(K7,CODES!$C$6:$D$12,2,FALSE))</f>
        <v>0</v>
      </c>
      <c r="M7" s="62">
        <f t="shared" ref="M7:M43" si="3">IF(H7=0,0,IF(H7="Cyprus",700,850))</f>
        <v>0</v>
      </c>
      <c r="N7" s="62">
        <f t="shared" ref="N7:N43" si="4">ROUND(M7*(F7+G7/30),0)</f>
        <v>0</v>
      </c>
      <c r="O7" s="63">
        <f t="shared" ref="O7:O43" si="5">L7+N7</f>
        <v>0</v>
      </c>
      <c r="P7" s="49"/>
      <c r="Q7" s="50"/>
      <c r="R7" s="66">
        <f t="shared" ref="R7:R43" si="6">P7+Q7</f>
        <v>0</v>
      </c>
      <c r="S7" s="11"/>
      <c r="T7" s="11"/>
      <c r="U7" s="11"/>
      <c r="V7" s="11"/>
      <c r="W7" s="63">
        <f t="shared" ref="W7:W42" si="7">SUM(S7:V7)</f>
        <v>0</v>
      </c>
      <c r="X7" s="67">
        <f t="shared" ref="X7:X43" si="8">R7-W7</f>
        <v>0</v>
      </c>
    </row>
    <row r="8" spans="1:24" s="3" customFormat="1" ht="17.100000000000001" customHeight="1" x14ac:dyDescent="0.25">
      <c r="A8" s="29">
        <v>3</v>
      </c>
      <c r="B8" s="74"/>
      <c r="C8" s="4"/>
      <c r="D8" s="5"/>
      <c r="E8" s="35">
        <f t="shared" si="0"/>
        <v>1</v>
      </c>
      <c r="F8" s="68">
        <f t="shared" si="1"/>
        <v>0</v>
      </c>
      <c r="G8" s="68">
        <f t="shared" si="2"/>
        <v>0</v>
      </c>
      <c r="H8" s="44"/>
      <c r="I8" s="44"/>
      <c r="J8" s="61" t="str">
        <f>IF(H8=0,"-",IF(I8="Cyprus",VLOOKUP(H8,CODES!$H$5:$I$161,2,FALSE),(VLOOKUP(I8,CODES!$H$5:$I$161,2,FALSE))))</f>
        <v>-</v>
      </c>
      <c r="K8" s="16"/>
      <c r="L8" s="62">
        <f>IF(K8=0,0,VLOOKUP(K8,CODES!$C$6:$D$12,2,FALSE))</f>
        <v>0</v>
      </c>
      <c r="M8" s="62">
        <f t="shared" si="3"/>
        <v>0</v>
      </c>
      <c r="N8" s="62">
        <f t="shared" si="4"/>
        <v>0</v>
      </c>
      <c r="O8" s="63">
        <f t="shared" si="5"/>
        <v>0</v>
      </c>
      <c r="P8" s="49"/>
      <c r="Q8" s="50"/>
      <c r="R8" s="66">
        <f t="shared" si="6"/>
        <v>0</v>
      </c>
      <c r="S8" s="11"/>
      <c r="T8" s="11"/>
      <c r="U8" s="11"/>
      <c r="V8" s="11"/>
      <c r="W8" s="63">
        <f t="shared" si="7"/>
        <v>0</v>
      </c>
      <c r="X8" s="67">
        <f t="shared" si="8"/>
        <v>0</v>
      </c>
    </row>
    <row r="9" spans="1:24" s="3" customFormat="1" ht="17.100000000000001" customHeight="1" x14ac:dyDescent="0.25">
      <c r="A9" s="29">
        <v>4</v>
      </c>
      <c r="B9" s="74"/>
      <c r="C9" s="4"/>
      <c r="D9" s="5"/>
      <c r="E9" s="35">
        <f t="shared" si="0"/>
        <v>1</v>
      </c>
      <c r="F9" s="68">
        <f t="shared" si="1"/>
        <v>0</v>
      </c>
      <c r="G9" s="68">
        <f t="shared" si="2"/>
        <v>0</v>
      </c>
      <c r="H9" s="44"/>
      <c r="I9" s="44"/>
      <c r="J9" s="61" t="str">
        <f>IF(H9=0,"-",IF(I9="Cyprus",VLOOKUP(H9,CODES!$H$5:$I$161,2,FALSE),(VLOOKUP(I9,CODES!$H$5:$I$161,2,FALSE))))</f>
        <v>-</v>
      </c>
      <c r="K9" s="16"/>
      <c r="L9" s="62">
        <f>IF(K9=0,0,VLOOKUP(K9,CODES!$C$6:$D$12,2,FALSE))</f>
        <v>0</v>
      </c>
      <c r="M9" s="62">
        <f t="shared" si="3"/>
        <v>0</v>
      </c>
      <c r="N9" s="62">
        <f t="shared" si="4"/>
        <v>0</v>
      </c>
      <c r="O9" s="63">
        <f t="shared" si="5"/>
        <v>0</v>
      </c>
      <c r="P9" s="49"/>
      <c r="Q9" s="50"/>
      <c r="R9" s="66">
        <f t="shared" si="6"/>
        <v>0</v>
      </c>
      <c r="S9" s="11"/>
      <c r="T9" s="11"/>
      <c r="U9" s="11"/>
      <c r="V9" s="11"/>
      <c r="W9" s="63">
        <f t="shared" si="7"/>
        <v>0</v>
      </c>
      <c r="X9" s="67">
        <f t="shared" si="8"/>
        <v>0</v>
      </c>
    </row>
    <row r="10" spans="1:24" s="3" customFormat="1" ht="17.100000000000001" customHeight="1" x14ac:dyDescent="0.25">
      <c r="A10" s="29">
        <v>5</v>
      </c>
      <c r="B10" s="74"/>
      <c r="C10" s="4"/>
      <c r="D10" s="5"/>
      <c r="E10" s="35">
        <f t="shared" si="0"/>
        <v>1</v>
      </c>
      <c r="F10" s="68">
        <f t="shared" si="1"/>
        <v>0</v>
      </c>
      <c r="G10" s="68">
        <f t="shared" si="2"/>
        <v>0</v>
      </c>
      <c r="H10" s="44"/>
      <c r="I10" s="44"/>
      <c r="J10" s="61" t="str">
        <f>IF(H10=0,"-",IF(I10="Cyprus",VLOOKUP(H10,CODES!$H$5:$I$161,2,FALSE),(VLOOKUP(I10,CODES!$H$5:$I$161,2,FALSE))))</f>
        <v>-</v>
      </c>
      <c r="K10" s="16"/>
      <c r="L10" s="62">
        <f>IF(K10=0,0,VLOOKUP(K10,CODES!$C$6:$D$12,2,FALSE))</f>
        <v>0</v>
      </c>
      <c r="M10" s="62">
        <f t="shared" si="3"/>
        <v>0</v>
      </c>
      <c r="N10" s="62">
        <f t="shared" si="4"/>
        <v>0</v>
      </c>
      <c r="O10" s="63">
        <f t="shared" si="5"/>
        <v>0</v>
      </c>
      <c r="P10" s="49"/>
      <c r="Q10" s="50"/>
      <c r="R10" s="66">
        <f t="shared" si="6"/>
        <v>0</v>
      </c>
      <c r="S10" s="11"/>
      <c r="T10" s="11"/>
      <c r="U10" s="11"/>
      <c r="V10" s="11"/>
      <c r="W10" s="63">
        <f t="shared" si="7"/>
        <v>0</v>
      </c>
      <c r="X10" s="67">
        <f t="shared" si="8"/>
        <v>0</v>
      </c>
    </row>
    <row r="11" spans="1:24" s="3" customFormat="1" ht="17.100000000000001" customHeight="1" x14ac:dyDescent="0.25">
      <c r="A11" s="29">
        <v>6</v>
      </c>
      <c r="B11" s="74"/>
      <c r="C11" s="4"/>
      <c r="D11" s="5"/>
      <c r="E11" s="35">
        <f t="shared" si="0"/>
        <v>1</v>
      </c>
      <c r="F11" s="68">
        <f t="shared" si="1"/>
        <v>0</v>
      </c>
      <c r="G11" s="68">
        <f t="shared" si="2"/>
        <v>0</v>
      </c>
      <c r="H11" s="44"/>
      <c r="I11" s="44"/>
      <c r="J11" s="61" t="str">
        <f>IF(H11=0,"-",IF(I11="Cyprus",VLOOKUP(H11,CODES!$H$5:$I$161,2,FALSE),(VLOOKUP(I11,CODES!$H$5:$I$161,2,FALSE))))</f>
        <v>-</v>
      </c>
      <c r="K11" s="16"/>
      <c r="L11" s="62">
        <f>IF(K11=0,0,VLOOKUP(K11,CODES!$C$6:$D$12,2,FALSE))</f>
        <v>0</v>
      </c>
      <c r="M11" s="62">
        <f t="shared" si="3"/>
        <v>0</v>
      </c>
      <c r="N11" s="62">
        <f t="shared" si="4"/>
        <v>0</v>
      </c>
      <c r="O11" s="63">
        <f t="shared" si="5"/>
        <v>0</v>
      </c>
      <c r="P11" s="49"/>
      <c r="Q11" s="50"/>
      <c r="R11" s="66">
        <f t="shared" si="6"/>
        <v>0</v>
      </c>
      <c r="S11" s="11"/>
      <c r="T11" s="11"/>
      <c r="U11" s="11"/>
      <c r="V11" s="11"/>
      <c r="W11" s="63">
        <f t="shared" si="7"/>
        <v>0</v>
      </c>
      <c r="X11" s="67">
        <f t="shared" si="8"/>
        <v>0</v>
      </c>
    </row>
    <row r="12" spans="1:24" s="3" customFormat="1" ht="17.100000000000001" customHeight="1" x14ac:dyDescent="0.25">
      <c r="A12" s="29">
        <v>7</v>
      </c>
      <c r="B12" s="74"/>
      <c r="C12" s="4"/>
      <c r="D12" s="5"/>
      <c r="E12" s="35">
        <f t="shared" si="0"/>
        <v>1</v>
      </c>
      <c r="F12" s="68">
        <f t="shared" si="1"/>
        <v>0</v>
      </c>
      <c r="G12" s="68">
        <f t="shared" si="2"/>
        <v>0</v>
      </c>
      <c r="H12" s="44"/>
      <c r="I12" s="44"/>
      <c r="J12" s="61" t="str">
        <f>IF(H12=0,"-",IF(I12="Cyprus",VLOOKUP(H12,CODES!$H$5:$I$161,2,FALSE),(VLOOKUP(I12,CODES!$H$5:$I$161,2,FALSE))))</f>
        <v>-</v>
      </c>
      <c r="K12" s="16"/>
      <c r="L12" s="62">
        <f>IF(K12=0,0,VLOOKUP(K12,CODES!$C$6:$D$12,2,FALSE))</f>
        <v>0</v>
      </c>
      <c r="M12" s="62">
        <f t="shared" si="3"/>
        <v>0</v>
      </c>
      <c r="N12" s="62">
        <f t="shared" si="4"/>
        <v>0</v>
      </c>
      <c r="O12" s="63">
        <f t="shared" si="5"/>
        <v>0</v>
      </c>
      <c r="P12" s="49"/>
      <c r="Q12" s="50"/>
      <c r="R12" s="66">
        <f t="shared" si="6"/>
        <v>0</v>
      </c>
      <c r="S12" s="11"/>
      <c r="T12" s="11"/>
      <c r="U12" s="11"/>
      <c r="V12" s="11"/>
      <c r="W12" s="63">
        <f t="shared" si="7"/>
        <v>0</v>
      </c>
      <c r="X12" s="67">
        <f t="shared" si="8"/>
        <v>0</v>
      </c>
    </row>
    <row r="13" spans="1:24" s="3" customFormat="1" ht="17.100000000000001" customHeight="1" x14ac:dyDescent="0.25">
      <c r="A13" s="29">
        <v>8</v>
      </c>
      <c r="B13" s="74"/>
      <c r="C13" s="4"/>
      <c r="D13" s="5"/>
      <c r="E13" s="35">
        <f t="shared" si="0"/>
        <v>1</v>
      </c>
      <c r="F13" s="68">
        <f t="shared" si="1"/>
        <v>0</v>
      </c>
      <c r="G13" s="68">
        <f t="shared" si="2"/>
        <v>0</v>
      </c>
      <c r="H13" s="44"/>
      <c r="I13" s="44"/>
      <c r="J13" s="61" t="str">
        <f>IF(H13=0,"-",IF(I13="Cyprus",VLOOKUP(H13,CODES!$H$5:$I$161,2,FALSE),(VLOOKUP(I13,CODES!$H$5:$I$161,2,FALSE))))</f>
        <v>-</v>
      </c>
      <c r="K13" s="16"/>
      <c r="L13" s="62">
        <f>IF(K13=0,0,VLOOKUP(K13,CODES!$C$6:$D$12,2,FALSE))</f>
        <v>0</v>
      </c>
      <c r="M13" s="62">
        <f t="shared" si="3"/>
        <v>0</v>
      </c>
      <c r="N13" s="62">
        <f t="shared" si="4"/>
        <v>0</v>
      </c>
      <c r="O13" s="63">
        <f t="shared" si="5"/>
        <v>0</v>
      </c>
      <c r="P13" s="49"/>
      <c r="Q13" s="50"/>
      <c r="R13" s="66">
        <f t="shared" si="6"/>
        <v>0</v>
      </c>
      <c r="S13" s="11"/>
      <c r="T13" s="11"/>
      <c r="U13" s="11"/>
      <c r="V13" s="11"/>
      <c r="W13" s="63">
        <f t="shared" si="7"/>
        <v>0</v>
      </c>
      <c r="X13" s="67">
        <f t="shared" si="8"/>
        <v>0</v>
      </c>
    </row>
    <row r="14" spans="1:24" s="3" customFormat="1" ht="17.100000000000001" customHeight="1" x14ac:dyDescent="0.25">
      <c r="A14" s="29">
        <v>9</v>
      </c>
      <c r="B14" s="74"/>
      <c r="C14" s="4"/>
      <c r="D14" s="5"/>
      <c r="E14" s="35">
        <f t="shared" si="0"/>
        <v>1</v>
      </c>
      <c r="F14" s="68">
        <f t="shared" si="1"/>
        <v>0</v>
      </c>
      <c r="G14" s="68">
        <f t="shared" si="2"/>
        <v>0</v>
      </c>
      <c r="H14" s="44"/>
      <c r="I14" s="44"/>
      <c r="J14" s="61" t="str">
        <f>IF(H14=0,"-",IF(I14="Cyprus",VLOOKUP(H14,CODES!$H$5:$I$161,2,FALSE),(VLOOKUP(I14,CODES!$H$5:$I$161,2,FALSE))))</f>
        <v>-</v>
      </c>
      <c r="K14" s="16"/>
      <c r="L14" s="62">
        <f>IF(K14=0,0,VLOOKUP(K14,CODES!$C$6:$D$12,2,FALSE))</f>
        <v>0</v>
      </c>
      <c r="M14" s="62">
        <f t="shared" si="3"/>
        <v>0</v>
      </c>
      <c r="N14" s="62">
        <f t="shared" si="4"/>
        <v>0</v>
      </c>
      <c r="O14" s="63">
        <f t="shared" si="5"/>
        <v>0</v>
      </c>
      <c r="P14" s="49"/>
      <c r="Q14" s="50"/>
      <c r="R14" s="66">
        <f t="shared" si="6"/>
        <v>0</v>
      </c>
      <c r="S14" s="11"/>
      <c r="T14" s="11"/>
      <c r="U14" s="11"/>
      <c r="V14" s="11"/>
      <c r="W14" s="63">
        <f t="shared" si="7"/>
        <v>0</v>
      </c>
      <c r="X14" s="67">
        <f t="shared" si="8"/>
        <v>0</v>
      </c>
    </row>
    <row r="15" spans="1:24" s="3" customFormat="1" ht="17.100000000000001" customHeight="1" x14ac:dyDescent="0.25">
      <c r="A15" s="29">
        <v>10</v>
      </c>
      <c r="B15" s="74"/>
      <c r="C15" s="4"/>
      <c r="D15" s="5"/>
      <c r="E15" s="35">
        <f t="shared" si="0"/>
        <v>1</v>
      </c>
      <c r="F15" s="68">
        <f t="shared" si="1"/>
        <v>0</v>
      </c>
      <c r="G15" s="68">
        <f t="shared" si="2"/>
        <v>0</v>
      </c>
      <c r="H15" s="44"/>
      <c r="I15" s="44"/>
      <c r="J15" s="61" t="str">
        <f>IF(H15=0,"-",IF(I15="Cyprus",VLOOKUP(H15,CODES!$H$5:$I$161,2,FALSE),(VLOOKUP(I15,CODES!$H$5:$I$161,2,FALSE))))</f>
        <v>-</v>
      </c>
      <c r="K15" s="16"/>
      <c r="L15" s="62">
        <f>IF(K15=0,0,VLOOKUP(K15,CODES!$C$6:$D$12,2,FALSE))</f>
        <v>0</v>
      </c>
      <c r="M15" s="62">
        <f t="shared" si="3"/>
        <v>0</v>
      </c>
      <c r="N15" s="62">
        <f t="shared" si="4"/>
        <v>0</v>
      </c>
      <c r="O15" s="63">
        <f t="shared" si="5"/>
        <v>0</v>
      </c>
      <c r="P15" s="49"/>
      <c r="Q15" s="50"/>
      <c r="R15" s="66">
        <f t="shared" si="6"/>
        <v>0</v>
      </c>
      <c r="S15" s="11"/>
      <c r="T15" s="11"/>
      <c r="U15" s="11"/>
      <c r="V15" s="11"/>
      <c r="W15" s="63">
        <f t="shared" si="7"/>
        <v>0</v>
      </c>
      <c r="X15" s="67">
        <f t="shared" si="8"/>
        <v>0</v>
      </c>
    </row>
    <row r="16" spans="1:24" s="3" customFormat="1" ht="17.100000000000001" customHeight="1" x14ac:dyDescent="0.25">
      <c r="A16" s="29">
        <v>11</v>
      </c>
      <c r="B16" s="74"/>
      <c r="C16" s="4"/>
      <c r="D16" s="5"/>
      <c r="E16" s="35">
        <f t="shared" si="0"/>
        <v>1</v>
      </c>
      <c r="F16" s="68">
        <f t="shared" si="1"/>
        <v>0</v>
      </c>
      <c r="G16" s="68">
        <f t="shared" si="2"/>
        <v>0</v>
      </c>
      <c r="H16" s="44"/>
      <c r="I16" s="44"/>
      <c r="J16" s="61" t="str">
        <f>IF(H16=0,"-",IF(I16="Cyprus",VLOOKUP(H16,CODES!$H$5:$I$161,2,FALSE),(VLOOKUP(I16,CODES!$H$5:$I$161,2,FALSE))))</f>
        <v>-</v>
      </c>
      <c r="K16" s="16"/>
      <c r="L16" s="62">
        <f>IF(K16=0,0,VLOOKUP(K16,CODES!$C$6:$D$12,2,FALSE))</f>
        <v>0</v>
      </c>
      <c r="M16" s="62">
        <f t="shared" si="3"/>
        <v>0</v>
      </c>
      <c r="N16" s="62">
        <f t="shared" si="4"/>
        <v>0</v>
      </c>
      <c r="O16" s="63">
        <f t="shared" si="5"/>
        <v>0</v>
      </c>
      <c r="P16" s="49"/>
      <c r="Q16" s="50"/>
      <c r="R16" s="66">
        <f t="shared" si="6"/>
        <v>0</v>
      </c>
      <c r="S16" s="11"/>
      <c r="T16" s="11"/>
      <c r="U16" s="11"/>
      <c r="V16" s="11"/>
      <c r="W16" s="63">
        <f t="shared" si="7"/>
        <v>0</v>
      </c>
      <c r="X16" s="67">
        <f t="shared" si="8"/>
        <v>0</v>
      </c>
    </row>
    <row r="17" spans="1:24" s="3" customFormat="1" ht="17.100000000000001" customHeight="1" x14ac:dyDescent="0.25">
      <c r="A17" s="29">
        <v>12</v>
      </c>
      <c r="B17" s="74"/>
      <c r="C17" s="4"/>
      <c r="D17" s="5"/>
      <c r="E17" s="35">
        <f t="shared" si="0"/>
        <v>1</v>
      </c>
      <c r="F17" s="68">
        <f t="shared" si="1"/>
        <v>0</v>
      </c>
      <c r="G17" s="68">
        <f t="shared" si="2"/>
        <v>0</v>
      </c>
      <c r="H17" s="44"/>
      <c r="I17" s="44"/>
      <c r="J17" s="61" t="str">
        <f>IF(H17=0,"-",IF(I17="Cyprus",VLOOKUP(H17,CODES!$H$5:$I$161,2,FALSE),(VLOOKUP(I17,CODES!$H$5:$I$161,2,FALSE))))</f>
        <v>-</v>
      </c>
      <c r="K17" s="16"/>
      <c r="L17" s="62">
        <f>IF(K17=0,0,VLOOKUP(K17,CODES!$C$6:$D$12,2,FALSE))</f>
        <v>0</v>
      </c>
      <c r="M17" s="62">
        <f t="shared" si="3"/>
        <v>0</v>
      </c>
      <c r="N17" s="62">
        <f t="shared" si="4"/>
        <v>0</v>
      </c>
      <c r="O17" s="63">
        <f t="shared" si="5"/>
        <v>0</v>
      </c>
      <c r="P17" s="49"/>
      <c r="Q17" s="50"/>
      <c r="R17" s="66">
        <f t="shared" si="6"/>
        <v>0</v>
      </c>
      <c r="S17" s="11"/>
      <c r="T17" s="11"/>
      <c r="U17" s="11"/>
      <c r="V17" s="11"/>
      <c r="W17" s="63">
        <f t="shared" si="7"/>
        <v>0</v>
      </c>
      <c r="X17" s="67">
        <f t="shared" si="8"/>
        <v>0</v>
      </c>
    </row>
    <row r="18" spans="1:24" s="3" customFormat="1" ht="17.100000000000001" customHeight="1" x14ac:dyDescent="0.25">
      <c r="A18" s="29">
        <v>13</v>
      </c>
      <c r="B18" s="74"/>
      <c r="C18" s="4"/>
      <c r="D18" s="5"/>
      <c r="E18" s="35">
        <f t="shared" si="0"/>
        <v>1</v>
      </c>
      <c r="F18" s="68">
        <f t="shared" si="1"/>
        <v>0</v>
      </c>
      <c r="G18" s="68">
        <f t="shared" si="2"/>
        <v>0</v>
      </c>
      <c r="H18" s="44"/>
      <c r="I18" s="44"/>
      <c r="J18" s="61" t="str">
        <f>IF(H18=0,"-",IF(I18="Cyprus",VLOOKUP(H18,CODES!$H$5:$I$161,2,FALSE),(VLOOKUP(I18,CODES!$H$5:$I$161,2,FALSE))))</f>
        <v>-</v>
      </c>
      <c r="K18" s="16"/>
      <c r="L18" s="62">
        <f>IF(K18=0,0,VLOOKUP(K18,CODES!$C$6:$D$12,2,FALSE))</f>
        <v>0</v>
      </c>
      <c r="M18" s="62">
        <f t="shared" si="3"/>
        <v>0</v>
      </c>
      <c r="N18" s="62">
        <f t="shared" si="4"/>
        <v>0</v>
      </c>
      <c r="O18" s="63">
        <f t="shared" si="5"/>
        <v>0</v>
      </c>
      <c r="P18" s="49"/>
      <c r="Q18" s="50"/>
      <c r="R18" s="66">
        <f t="shared" si="6"/>
        <v>0</v>
      </c>
      <c r="S18" s="11"/>
      <c r="T18" s="11"/>
      <c r="U18" s="11"/>
      <c r="V18" s="11"/>
      <c r="W18" s="63">
        <f t="shared" si="7"/>
        <v>0</v>
      </c>
      <c r="X18" s="67">
        <f t="shared" si="8"/>
        <v>0</v>
      </c>
    </row>
    <row r="19" spans="1:24" s="3" customFormat="1" ht="17.100000000000001" customHeight="1" x14ac:dyDescent="0.25">
      <c r="A19" s="29">
        <v>14</v>
      </c>
      <c r="B19" s="74"/>
      <c r="C19" s="4"/>
      <c r="D19" s="5"/>
      <c r="E19" s="35">
        <f t="shared" si="0"/>
        <v>1</v>
      </c>
      <c r="F19" s="68">
        <f t="shared" si="1"/>
        <v>0</v>
      </c>
      <c r="G19" s="68">
        <f t="shared" si="2"/>
        <v>0</v>
      </c>
      <c r="H19" s="44"/>
      <c r="I19" s="44"/>
      <c r="J19" s="61" t="str">
        <f>IF(H19=0,"-",IF(I19="Cyprus",VLOOKUP(H19,CODES!$H$5:$I$161,2,FALSE),(VLOOKUP(I19,CODES!$H$5:$I$161,2,FALSE))))</f>
        <v>-</v>
      </c>
      <c r="K19" s="16"/>
      <c r="L19" s="62">
        <f>IF(K19=0,0,VLOOKUP(K19,CODES!$C$6:$D$12,2,FALSE))</f>
        <v>0</v>
      </c>
      <c r="M19" s="62">
        <f t="shared" si="3"/>
        <v>0</v>
      </c>
      <c r="N19" s="62">
        <f t="shared" si="4"/>
        <v>0</v>
      </c>
      <c r="O19" s="63">
        <f t="shared" si="5"/>
        <v>0</v>
      </c>
      <c r="P19" s="49"/>
      <c r="Q19" s="50"/>
      <c r="R19" s="66">
        <f t="shared" si="6"/>
        <v>0</v>
      </c>
      <c r="S19" s="11"/>
      <c r="T19" s="11"/>
      <c r="U19" s="11"/>
      <c r="V19" s="11"/>
      <c r="W19" s="63">
        <f t="shared" si="7"/>
        <v>0</v>
      </c>
      <c r="X19" s="67">
        <f t="shared" si="8"/>
        <v>0</v>
      </c>
    </row>
    <row r="20" spans="1:24" s="3" customFormat="1" ht="17.100000000000001" customHeight="1" x14ac:dyDescent="0.25">
      <c r="A20" s="29">
        <v>15</v>
      </c>
      <c r="B20" s="74"/>
      <c r="C20" s="4"/>
      <c r="D20" s="5"/>
      <c r="E20" s="35">
        <f t="shared" si="0"/>
        <v>1</v>
      </c>
      <c r="F20" s="68">
        <f t="shared" si="1"/>
        <v>0</v>
      </c>
      <c r="G20" s="68">
        <f t="shared" si="2"/>
        <v>0</v>
      </c>
      <c r="H20" s="44"/>
      <c r="I20" s="44"/>
      <c r="J20" s="61" t="str">
        <f>IF(H20=0,"-",IF(I20="Cyprus",VLOOKUP(H20,CODES!$H$5:$I$161,2,FALSE),(VLOOKUP(I20,CODES!$H$5:$I$161,2,FALSE))))</f>
        <v>-</v>
      </c>
      <c r="K20" s="16"/>
      <c r="L20" s="62">
        <f>IF(K20=0,0,VLOOKUP(K20,CODES!$C$6:$D$12,2,FALSE))</f>
        <v>0</v>
      </c>
      <c r="M20" s="62">
        <f t="shared" si="3"/>
        <v>0</v>
      </c>
      <c r="N20" s="62">
        <f t="shared" si="4"/>
        <v>0</v>
      </c>
      <c r="O20" s="63">
        <f t="shared" si="5"/>
        <v>0</v>
      </c>
      <c r="P20" s="49"/>
      <c r="Q20" s="50"/>
      <c r="R20" s="66">
        <f t="shared" si="6"/>
        <v>0</v>
      </c>
      <c r="S20" s="11"/>
      <c r="T20" s="11"/>
      <c r="U20" s="11"/>
      <c r="V20" s="11"/>
      <c r="W20" s="63">
        <f t="shared" si="7"/>
        <v>0</v>
      </c>
      <c r="X20" s="67">
        <f t="shared" si="8"/>
        <v>0</v>
      </c>
    </row>
    <row r="21" spans="1:24" s="3" customFormat="1" ht="17.100000000000001" customHeight="1" x14ac:dyDescent="0.25">
      <c r="A21" s="29">
        <v>16</v>
      </c>
      <c r="B21" s="74"/>
      <c r="C21" s="4"/>
      <c r="D21" s="5"/>
      <c r="E21" s="35">
        <f t="shared" si="0"/>
        <v>1</v>
      </c>
      <c r="F21" s="68">
        <f t="shared" si="1"/>
        <v>0</v>
      </c>
      <c r="G21" s="68">
        <f t="shared" si="2"/>
        <v>0</v>
      </c>
      <c r="H21" s="44"/>
      <c r="I21" s="44"/>
      <c r="J21" s="61" t="str">
        <f>IF(H21=0,"-",IF(I21="Cyprus",VLOOKUP(H21,CODES!$H$5:$I$161,2,FALSE),(VLOOKUP(I21,CODES!$H$5:$I$161,2,FALSE))))</f>
        <v>-</v>
      </c>
      <c r="K21" s="16"/>
      <c r="L21" s="62">
        <f>IF(K21=0,0,VLOOKUP(K21,CODES!$C$6:$D$12,2,FALSE))</f>
        <v>0</v>
      </c>
      <c r="M21" s="62">
        <f t="shared" si="3"/>
        <v>0</v>
      </c>
      <c r="N21" s="62">
        <f t="shared" si="4"/>
        <v>0</v>
      </c>
      <c r="O21" s="63">
        <f t="shared" si="5"/>
        <v>0</v>
      </c>
      <c r="P21" s="49"/>
      <c r="Q21" s="50"/>
      <c r="R21" s="66">
        <f t="shared" si="6"/>
        <v>0</v>
      </c>
      <c r="S21" s="11"/>
      <c r="T21" s="11"/>
      <c r="U21" s="11"/>
      <c r="V21" s="11"/>
      <c r="W21" s="63">
        <f t="shared" si="7"/>
        <v>0</v>
      </c>
      <c r="X21" s="67">
        <f t="shared" si="8"/>
        <v>0</v>
      </c>
    </row>
    <row r="22" spans="1:24" s="3" customFormat="1" ht="17.100000000000001" customHeight="1" x14ac:dyDescent="0.25">
      <c r="A22" s="29">
        <v>17</v>
      </c>
      <c r="B22" s="74"/>
      <c r="C22" s="4"/>
      <c r="D22" s="5"/>
      <c r="E22" s="35">
        <f t="shared" si="0"/>
        <v>1</v>
      </c>
      <c r="F22" s="68">
        <f t="shared" si="1"/>
        <v>0</v>
      </c>
      <c r="G22" s="68">
        <f t="shared" si="2"/>
        <v>0</v>
      </c>
      <c r="H22" s="44"/>
      <c r="I22" s="44"/>
      <c r="J22" s="61" t="str">
        <f>IF(H22=0,"-",IF(I22="Cyprus",VLOOKUP(H22,CODES!$H$5:$I$161,2,FALSE),(VLOOKUP(I22,CODES!$H$5:$I$161,2,FALSE))))</f>
        <v>-</v>
      </c>
      <c r="K22" s="16"/>
      <c r="L22" s="62">
        <f>IF(K22=0,0,VLOOKUP(K22,CODES!$C$6:$D$12,2,FALSE))</f>
        <v>0</v>
      </c>
      <c r="M22" s="62">
        <f t="shared" si="3"/>
        <v>0</v>
      </c>
      <c r="N22" s="62">
        <f t="shared" si="4"/>
        <v>0</v>
      </c>
      <c r="O22" s="63">
        <f t="shared" si="5"/>
        <v>0</v>
      </c>
      <c r="P22" s="49"/>
      <c r="Q22" s="50"/>
      <c r="R22" s="66">
        <f t="shared" si="6"/>
        <v>0</v>
      </c>
      <c r="S22" s="11"/>
      <c r="T22" s="11"/>
      <c r="U22" s="11"/>
      <c r="V22" s="11"/>
      <c r="W22" s="63">
        <f t="shared" si="7"/>
        <v>0</v>
      </c>
      <c r="X22" s="67">
        <f t="shared" si="8"/>
        <v>0</v>
      </c>
    </row>
    <row r="23" spans="1:24" s="3" customFormat="1" ht="17.100000000000001" customHeight="1" x14ac:dyDescent="0.25">
      <c r="A23" s="29">
        <v>18</v>
      </c>
      <c r="B23" s="74"/>
      <c r="C23" s="4"/>
      <c r="D23" s="5"/>
      <c r="E23" s="35">
        <f t="shared" si="0"/>
        <v>1</v>
      </c>
      <c r="F23" s="68">
        <f t="shared" si="1"/>
        <v>0</v>
      </c>
      <c r="G23" s="68">
        <f t="shared" si="2"/>
        <v>0</v>
      </c>
      <c r="H23" s="44"/>
      <c r="I23" s="44"/>
      <c r="J23" s="61" t="str">
        <f>IF(H23=0,"-",IF(I23="Cyprus",VLOOKUP(H23,CODES!$H$5:$I$161,2,FALSE),(VLOOKUP(I23,CODES!$H$5:$I$161,2,FALSE))))</f>
        <v>-</v>
      </c>
      <c r="K23" s="16"/>
      <c r="L23" s="62">
        <f>IF(K23=0,0,VLOOKUP(K23,CODES!$C$6:$D$12,2,FALSE))</f>
        <v>0</v>
      </c>
      <c r="M23" s="62">
        <f t="shared" si="3"/>
        <v>0</v>
      </c>
      <c r="N23" s="62">
        <f t="shared" si="4"/>
        <v>0</v>
      </c>
      <c r="O23" s="63">
        <f t="shared" si="5"/>
        <v>0</v>
      </c>
      <c r="P23" s="49"/>
      <c r="Q23" s="50"/>
      <c r="R23" s="66">
        <f t="shared" si="6"/>
        <v>0</v>
      </c>
      <c r="S23" s="11"/>
      <c r="T23" s="11"/>
      <c r="U23" s="11"/>
      <c r="V23" s="11"/>
      <c r="W23" s="63">
        <f t="shared" si="7"/>
        <v>0</v>
      </c>
      <c r="X23" s="67">
        <f t="shared" si="8"/>
        <v>0</v>
      </c>
    </row>
    <row r="24" spans="1:24" s="3" customFormat="1" ht="17.100000000000001" customHeight="1" x14ac:dyDescent="0.25">
      <c r="A24" s="29">
        <v>19</v>
      </c>
      <c r="B24" s="74"/>
      <c r="C24" s="4"/>
      <c r="D24" s="5"/>
      <c r="E24" s="35">
        <f t="shared" si="0"/>
        <v>1</v>
      </c>
      <c r="F24" s="68">
        <f t="shared" si="1"/>
        <v>0</v>
      </c>
      <c r="G24" s="68">
        <f t="shared" si="2"/>
        <v>0</v>
      </c>
      <c r="H24" s="44"/>
      <c r="I24" s="44"/>
      <c r="J24" s="61" t="str">
        <f>IF(H24=0,"-",IF(I24="Cyprus",VLOOKUP(H24,CODES!$H$5:$I$161,2,FALSE),(VLOOKUP(I24,CODES!$H$5:$I$161,2,FALSE))))</f>
        <v>-</v>
      </c>
      <c r="K24" s="16"/>
      <c r="L24" s="62">
        <f>IF(K24=0,0,VLOOKUP(K24,CODES!$C$6:$D$12,2,FALSE))</f>
        <v>0</v>
      </c>
      <c r="M24" s="62">
        <f t="shared" si="3"/>
        <v>0</v>
      </c>
      <c r="N24" s="62">
        <f t="shared" si="4"/>
        <v>0</v>
      </c>
      <c r="O24" s="63">
        <f t="shared" si="5"/>
        <v>0</v>
      </c>
      <c r="P24" s="49"/>
      <c r="Q24" s="50"/>
      <c r="R24" s="66">
        <f t="shared" si="6"/>
        <v>0</v>
      </c>
      <c r="S24" s="11"/>
      <c r="T24" s="11"/>
      <c r="U24" s="11"/>
      <c r="V24" s="11"/>
      <c r="W24" s="63">
        <f t="shared" si="7"/>
        <v>0</v>
      </c>
      <c r="X24" s="67">
        <f t="shared" si="8"/>
        <v>0</v>
      </c>
    </row>
    <row r="25" spans="1:24" s="3" customFormat="1" ht="17.100000000000001" customHeight="1" x14ac:dyDescent="0.25">
      <c r="A25" s="29">
        <v>20</v>
      </c>
      <c r="B25" s="74"/>
      <c r="C25" s="4"/>
      <c r="D25" s="5"/>
      <c r="E25" s="35">
        <f t="shared" si="0"/>
        <v>1</v>
      </c>
      <c r="F25" s="68">
        <f t="shared" si="1"/>
        <v>0</v>
      </c>
      <c r="G25" s="68">
        <f t="shared" si="2"/>
        <v>0</v>
      </c>
      <c r="H25" s="44"/>
      <c r="I25" s="44"/>
      <c r="J25" s="61" t="str">
        <f>IF(H25=0,"-",IF(I25="Cyprus",VLOOKUP(H25,CODES!$H$5:$I$161,2,FALSE),(VLOOKUP(I25,CODES!$H$5:$I$161,2,FALSE))))</f>
        <v>-</v>
      </c>
      <c r="K25" s="16"/>
      <c r="L25" s="62">
        <f>IF(K25=0,0,VLOOKUP(K25,CODES!$C$6:$D$12,2,FALSE))</f>
        <v>0</v>
      </c>
      <c r="M25" s="62">
        <f t="shared" si="3"/>
        <v>0</v>
      </c>
      <c r="N25" s="62">
        <f t="shared" si="4"/>
        <v>0</v>
      </c>
      <c r="O25" s="63">
        <f t="shared" si="5"/>
        <v>0</v>
      </c>
      <c r="P25" s="49"/>
      <c r="Q25" s="50"/>
      <c r="R25" s="66">
        <f t="shared" si="6"/>
        <v>0</v>
      </c>
      <c r="S25" s="11"/>
      <c r="T25" s="11"/>
      <c r="U25" s="11"/>
      <c r="V25" s="11"/>
      <c r="W25" s="63">
        <f t="shared" si="7"/>
        <v>0</v>
      </c>
      <c r="X25" s="67">
        <f t="shared" si="8"/>
        <v>0</v>
      </c>
    </row>
    <row r="26" spans="1:24" s="3" customFormat="1" ht="17.100000000000001" customHeight="1" x14ac:dyDescent="0.25">
      <c r="A26" s="29">
        <v>21</v>
      </c>
      <c r="B26" s="74"/>
      <c r="C26" s="4"/>
      <c r="D26" s="5"/>
      <c r="E26" s="35">
        <f t="shared" si="0"/>
        <v>1</v>
      </c>
      <c r="F26" s="68">
        <f t="shared" si="1"/>
        <v>0</v>
      </c>
      <c r="G26" s="68">
        <f t="shared" si="2"/>
        <v>0</v>
      </c>
      <c r="H26" s="44"/>
      <c r="I26" s="44"/>
      <c r="J26" s="61" t="str">
        <f>IF(H26=0,"-",IF(I26="Cyprus",VLOOKUP(H26,CODES!$H$5:$I$161,2,FALSE),(VLOOKUP(I26,CODES!$H$5:$I$161,2,FALSE))))</f>
        <v>-</v>
      </c>
      <c r="K26" s="16"/>
      <c r="L26" s="62">
        <f>IF(K26=0,0,VLOOKUP(K26,CODES!$C$6:$D$12,2,FALSE))</f>
        <v>0</v>
      </c>
      <c r="M26" s="62">
        <f t="shared" si="3"/>
        <v>0</v>
      </c>
      <c r="N26" s="62">
        <f t="shared" si="4"/>
        <v>0</v>
      </c>
      <c r="O26" s="63">
        <f t="shared" si="5"/>
        <v>0</v>
      </c>
      <c r="P26" s="49"/>
      <c r="Q26" s="50"/>
      <c r="R26" s="66">
        <f t="shared" si="6"/>
        <v>0</v>
      </c>
      <c r="S26" s="11"/>
      <c r="T26" s="11"/>
      <c r="U26" s="11"/>
      <c r="V26" s="11"/>
      <c r="W26" s="63">
        <f t="shared" si="7"/>
        <v>0</v>
      </c>
      <c r="X26" s="67">
        <f t="shared" si="8"/>
        <v>0</v>
      </c>
    </row>
    <row r="27" spans="1:24" s="3" customFormat="1" ht="17.100000000000001" customHeight="1" x14ac:dyDescent="0.25">
      <c r="A27" s="29">
        <v>22</v>
      </c>
      <c r="B27" s="74"/>
      <c r="C27" s="4"/>
      <c r="D27" s="5"/>
      <c r="E27" s="35">
        <f t="shared" si="0"/>
        <v>1</v>
      </c>
      <c r="F27" s="68">
        <f t="shared" si="1"/>
        <v>0</v>
      </c>
      <c r="G27" s="68">
        <f t="shared" si="2"/>
        <v>0</v>
      </c>
      <c r="H27" s="44"/>
      <c r="I27" s="44"/>
      <c r="J27" s="61" t="str">
        <f>IF(H27=0,"-",IF(I27="Cyprus",VLOOKUP(H27,CODES!$H$5:$I$161,2,FALSE),(VLOOKUP(I27,CODES!$H$5:$I$161,2,FALSE))))</f>
        <v>-</v>
      </c>
      <c r="K27" s="16"/>
      <c r="L27" s="62">
        <f>IF(K27=0,0,VLOOKUP(K27,CODES!$C$6:$D$12,2,FALSE))</f>
        <v>0</v>
      </c>
      <c r="M27" s="62">
        <f t="shared" si="3"/>
        <v>0</v>
      </c>
      <c r="N27" s="62">
        <f t="shared" si="4"/>
        <v>0</v>
      </c>
      <c r="O27" s="63">
        <f t="shared" si="5"/>
        <v>0</v>
      </c>
      <c r="P27" s="49"/>
      <c r="Q27" s="50"/>
      <c r="R27" s="66">
        <f t="shared" si="6"/>
        <v>0</v>
      </c>
      <c r="S27" s="11"/>
      <c r="T27" s="11"/>
      <c r="U27" s="11"/>
      <c r="V27" s="11"/>
      <c r="W27" s="63">
        <f t="shared" si="7"/>
        <v>0</v>
      </c>
      <c r="X27" s="67">
        <f t="shared" si="8"/>
        <v>0</v>
      </c>
    </row>
    <row r="28" spans="1:24" s="3" customFormat="1" ht="17.100000000000001" customHeight="1" x14ac:dyDescent="0.25">
      <c r="A28" s="29">
        <v>23</v>
      </c>
      <c r="B28" s="74"/>
      <c r="C28" s="4"/>
      <c r="D28" s="5"/>
      <c r="E28" s="35">
        <f t="shared" si="0"/>
        <v>1</v>
      </c>
      <c r="F28" s="68">
        <f t="shared" si="1"/>
        <v>0</v>
      </c>
      <c r="G28" s="68">
        <f t="shared" si="2"/>
        <v>0</v>
      </c>
      <c r="H28" s="44"/>
      <c r="I28" s="44"/>
      <c r="J28" s="61" t="str">
        <f>IF(H28=0,"-",IF(I28="Cyprus",VLOOKUP(H28,CODES!$H$5:$I$161,2,FALSE),(VLOOKUP(I28,CODES!$H$5:$I$161,2,FALSE))))</f>
        <v>-</v>
      </c>
      <c r="K28" s="16"/>
      <c r="L28" s="62">
        <f>IF(K28=0,0,VLOOKUP(K28,CODES!$C$6:$D$12,2,FALSE))</f>
        <v>0</v>
      </c>
      <c r="M28" s="62">
        <f t="shared" si="3"/>
        <v>0</v>
      </c>
      <c r="N28" s="62">
        <f t="shared" si="4"/>
        <v>0</v>
      </c>
      <c r="O28" s="63">
        <f t="shared" si="5"/>
        <v>0</v>
      </c>
      <c r="P28" s="49"/>
      <c r="Q28" s="50"/>
      <c r="R28" s="66">
        <f t="shared" si="6"/>
        <v>0</v>
      </c>
      <c r="S28" s="11"/>
      <c r="T28" s="11"/>
      <c r="U28" s="11"/>
      <c r="V28" s="11"/>
      <c r="W28" s="63">
        <f t="shared" si="7"/>
        <v>0</v>
      </c>
      <c r="X28" s="67">
        <f t="shared" si="8"/>
        <v>0</v>
      </c>
    </row>
    <row r="29" spans="1:24" s="3" customFormat="1" ht="17.100000000000001" customHeight="1" x14ac:dyDescent="0.25">
      <c r="A29" s="29">
        <v>24</v>
      </c>
      <c r="B29" s="74"/>
      <c r="C29" s="4"/>
      <c r="D29" s="5"/>
      <c r="E29" s="35">
        <f t="shared" si="0"/>
        <v>1</v>
      </c>
      <c r="F29" s="68">
        <f t="shared" si="1"/>
        <v>0</v>
      </c>
      <c r="G29" s="68">
        <f t="shared" si="2"/>
        <v>0</v>
      </c>
      <c r="H29" s="44"/>
      <c r="I29" s="44"/>
      <c r="J29" s="61" t="str">
        <f>IF(H29=0,"-",IF(I29="Cyprus",VLOOKUP(H29,CODES!$H$5:$I$161,2,FALSE),(VLOOKUP(I29,CODES!$H$5:$I$161,2,FALSE))))</f>
        <v>-</v>
      </c>
      <c r="K29" s="16"/>
      <c r="L29" s="62">
        <f>IF(K29=0,0,VLOOKUP(K29,CODES!$C$6:$D$12,2,FALSE))</f>
        <v>0</v>
      </c>
      <c r="M29" s="62">
        <f t="shared" si="3"/>
        <v>0</v>
      </c>
      <c r="N29" s="62">
        <f t="shared" si="4"/>
        <v>0</v>
      </c>
      <c r="O29" s="63">
        <f t="shared" si="5"/>
        <v>0</v>
      </c>
      <c r="P29" s="49"/>
      <c r="Q29" s="50"/>
      <c r="R29" s="66">
        <f t="shared" si="6"/>
        <v>0</v>
      </c>
      <c r="S29" s="11"/>
      <c r="T29" s="11"/>
      <c r="U29" s="11"/>
      <c r="V29" s="11"/>
      <c r="W29" s="63">
        <f t="shared" si="7"/>
        <v>0</v>
      </c>
      <c r="X29" s="67">
        <f t="shared" si="8"/>
        <v>0</v>
      </c>
    </row>
    <row r="30" spans="1:24" s="3" customFormat="1" ht="17.100000000000001" customHeight="1" x14ac:dyDescent="0.25">
      <c r="A30" s="29">
        <v>25</v>
      </c>
      <c r="B30" s="74"/>
      <c r="C30" s="4"/>
      <c r="D30" s="5"/>
      <c r="E30" s="35">
        <f t="shared" si="0"/>
        <v>1</v>
      </c>
      <c r="F30" s="68">
        <f t="shared" si="1"/>
        <v>0</v>
      </c>
      <c r="G30" s="68">
        <f t="shared" si="2"/>
        <v>0</v>
      </c>
      <c r="H30" s="44"/>
      <c r="I30" s="44"/>
      <c r="J30" s="61" t="str">
        <f>IF(H30=0,"-",IF(I30="Cyprus",VLOOKUP(H30,CODES!$H$5:$I$161,2,FALSE),(VLOOKUP(I30,CODES!$H$5:$I$161,2,FALSE))))</f>
        <v>-</v>
      </c>
      <c r="K30" s="16"/>
      <c r="L30" s="62">
        <f>IF(K30=0,0,VLOOKUP(K30,CODES!$C$6:$D$12,2,FALSE))</f>
        <v>0</v>
      </c>
      <c r="M30" s="62">
        <f t="shared" si="3"/>
        <v>0</v>
      </c>
      <c r="N30" s="62">
        <f t="shared" si="4"/>
        <v>0</v>
      </c>
      <c r="O30" s="63">
        <f t="shared" si="5"/>
        <v>0</v>
      </c>
      <c r="P30" s="49"/>
      <c r="Q30" s="50"/>
      <c r="R30" s="66">
        <f t="shared" si="6"/>
        <v>0</v>
      </c>
      <c r="S30" s="11"/>
      <c r="T30" s="11"/>
      <c r="U30" s="11"/>
      <c r="V30" s="11"/>
      <c r="W30" s="63">
        <f t="shared" si="7"/>
        <v>0</v>
      </c>
      <c r="X30" s="67">
        <f t="shared" si="8"/>
        <v>0</v>
      </c>
    </row>
    <row r="31" spans="1:24" s="3" customFormat="1" ht="17.100000000000001" customHeight="1" x14ac:dyDescent="0.25">
      <c r="A31" s="29">
        <v>26</v>
      </c>
      <c r="B31" s="74"/>
      <c r="C31" s="4"/>
      <c r="D31" s="5"/>
      <c r="E31" s="35">
        <f t="shared" si="0"/>
        <v>1</v>
      </c>
      <c r="F31" s="68">
        <f t="shared" si="1"/>
        <v>0</v>
      </c>
      <c r="G31" s="68">
        <f t="shared" si="2"/>
        <v>0</v>
      </c>
      <c r="H31" s="44"/>
      <c r="I31" s="44"/>
      <c r="J31" s="61" t="str">
        <f>IF(H31=0,"-",IF(I31="Cyprus",VLOOKUP(H31,CODES!$H$5:$I$161,2,FALSE),(VLOOKUP(I31,CODES!$H$5:$I$161,2,FALSE))))</f>
        <v>-</v>
      </c>
      <c r="K31" s="16"/>
      <c r="L31" s="62">
        <f>IF(K31=0,0,VLOOKUP(K31,CODES!$C$6:$D$12,2,FALSE))</f>
        <v>0</v>
      </c>
      <c r="M31" s="62">
        <f t="shared" si="3"/>
        <v>0</v>
      </c>
      <c r="N31" s="62">
        <f t="shared" si="4"/>
        <v>0</v>
      </c>
      <c r="O31" s="63">
        <f t="shared" si="5"/>
        <v>0</v>
      </c>
      <c r="P31" s="49"/>
      <c r="Q31" s="50"/>
      <c r="R31" s="66">
        <f t="shared" si="6"/>
        <v>0</v>
      </c>
      <c r="S31" s="11"/>
      <c r="T31" s="11"/>
      <c r="U31" s="11"/>
      <c r="V31" s="11"/>
      <c r="W31" s="63">
        <f t="shared" si="7"/>
        <v>0</v>
      </c>
      <c r="X31" s="67">
        <f t="shared" si="8"/>
        <v>0</v>
      </c>
    </row>
    <row r="32" spans="1:24" s="3" customFormat="1" ht="17.100000000000001" customHeight="1" x14ac:dyDescent="0.25">
      <c r="A32" s="29">
        <v>27</v>
      </c>
      <c r="B32" s="74"/>
      <c r="C32" s="4"/>
      <c r="D32" s="5"/>
      <c r="E32" s="35">
        <f t="shared" si="0"/>
        <v>1</v>
      </c>
      <c r="F32" s="68">
        <f t="shared" si="1"/>
        <v>0</v>
      </c>
      <c r="G32" s="68">
        <f t="shared" si="2"/>
        <v>0</v>
      </c>
      <c r="H32" s="44"/>
      <c r="I32" s="44"/>
      <c r="J32" s="61" t="str">
        <f>IF(H32=0,"-",IF(I32="Cyprus",VLOOKUP(H32,CODES!$H$5:$I$161,2,FALSE),(VLOOKUP(I32,CODES!$H$5:$I$161,2,FALSE))))</f>
        <v>-</v>
      </c>
      <c r="K32" s="16"/>
      <c r="L32" s="62">
        <f>IF(K32=0,0,VLOOKUP(K32,CODES!$C$6:$D$12,2,FALSE))</f>
        <v>0</v>
      </c>
      <c r="M32" s="62">
        <f t="shared" si="3"/>
        <v>0</v>
      </c>
      <c r="N32" s="62">
        <f t="shared" si="4"/>
        <v>0</v>
      </c>
      <c r="O32" s="63">
        <f t="shared" si="5"/>
        <v>0</v>
      </c>
      <c r="P32" s="49"/>
      <c r="Q32" s="50"/>
      <c r="R32" s="66">
        <f t="shared" si="6"/>
        <v>0</v>
      </c>
      <c r="S32" s="11"/>
      <c r="T32" s="11"/>
      <c r="U32" s="11"/>
      <c r="V32" s="11"/>
      <c r="W32" s="63">
        <f t="shared" si="7"/>
        <v>0</v>
      </c>
      <c r="X32" s="67">
        <f t="shared" si="8"/>
        <v>0</v>
      </c>
    </row>
    <row r="33" spans="1:24" s="3" customFormat="1" ht="17.100000000000001" customHeight="1" x14ac:dyDescent="0.25">
      <c r="A33" s="29">
        <v>28</v>
      </c>
      <c r="B33" s="74"/>
      <c r="C33" s="4"/>
      <c r="D33" s="5"/>
      <c r="E33" s="35">
        <f t="shared" si="0"/>
        <v>1</v>
      </c>
      <c r="F33" s="68">
        <f t="shared" si="1"/>
        <v>0</v>
      </c>
      <c r="G33" s="68">
        <f t="shared" si="2"/>
        <v>0</v>
      </c>
      <c r="H33" s="44"/>
      <c r="I33" s="44"/>
      <c r="J33" s="61" t="str">
        <f>IF(H33=0,"-",IF(I33="Cyprus",VLOOKUP(H33,CODES!$H$5:$I$161,2,FALSE),(VLOOKUP(I33,CODES!$H$5:$I$161,2,FALSE))))</f>
        <v>-</v>
      </c>
      <c r="K33" s="16"/>
      <c r="L33" s="62">
        <f>IF(K33=0,0,VLOOKUP(K33,CODES!$C$6:$D$12,2,FALSE))</f>
        <v>0</v>
      </c>
      <c r="M33" s="62">
        <f t="shared" si="3"/>
        <v>0</v>
      </c>
      <c r="N33" s="62">
        <f t="shared" si="4"/>
        <v>0</v>
      </c>
      <c r="O33" s="63">
        <f t="shared" si="5"/>
        <v>0</v>
      </c>
      <c r="P33" s="49"/>
      <c r="Q33" s="50"/>
      <c r="R33" s="66">
        <f t="shared" si="6"/>
        <v>0</v>
      </c>
      <c r="S33" s="11"/>
      <c r="T33" s="11"/>
      <c r="U33" s="11"/>
      <c r="V33" s="11"/>
      <c r="W33" s="63">
        <f t="shared" si="7"/>
        <v>0</v>
      </c>
      <c r="X33" s="67">
        <f t="shared" si="8"/>
        <v>0</v>
      </c>
    </row>
    <row r="34" spans="1:24" s="3" customFormat="1" ht="17.100000000000001" customHeight="1" x14ac:dyDescent="0.25">
      <c r="A34" s="29">
        <v>29</v>
      </c>
      <c r="B34" s="74"/>
      <c r="C34" s="4"/>
      <c r="D34" s="5"/>
      <c r="E34" s="35">
        <f t="shared" si="0"/>
        <v>1</v>
      </c>
      <c r="F34" s="68">
        <f t="shared" si="1"/>
        <v>0</v>
      </c>
      <c r="G34" s="68">
        <f t="shared" si="2"/>
        <v>0</v>
      </c>
      <c r="H34" s="44"/>
      <c r="I34" s="44"/>
      <c r="J34" s="61" t="str">
        <f>IF(H34=0,"-",IF(I34="Cyprus",VLOOKUP(H34,CODES!$H$5:$I$161,2,FALSE),(VLOOKUP(I34,CODES!$H$5:$I$161,2,FALSE))))</f>
        <v>-</v>
      </c>
      <c r="K34" s="16"/>
      <c r="L34" s="62">
        <f>IF(K34=0,0,VLOOKUP(K34,CODES!$C$6:$D$12,2,FALSE))</f>
        <v>0</v>
      </c>
      <c r="M34" s="62">
        <f t="shared" si="3"/>
        <v>0</v>
      </c>
      <c r="N34" s="62">
        <f t="shared" si="4"/>
        <v>0</v>
      </c>
      <c r="O34" s="63">
        <f t="shared" si="5"/>
        <v>0</v>
      </c>
      <c r="P34" s="49"/>
      <c r="Q34" s="50"/>
      <c r="R34" s="66">
        <f t="shared" si="6"/>
        <v>0</v>
      </c>
      <c r="S34" s="11"/>
      <c r="T34" s="11"/>
      <c r="U34" s="11"/>
      <c r="V34" s="11"/>
      <c r="W34" s="63">
        <f t="shared" si="7"/>
        <v>0</v>
      </c>
      <c r="X34" s="67">
        <f t="shared" si="8"/>
        <v>0</v>
      </c>
    </row>
    <row r="35" spans="1:24" s="3" customFormat="1" ht="17.100000000000001" customHeight="1" x14ac:dyDescent="0.25">
      <c r="A35" s="29">
        <v>30</v>
      </c>
      <c r="B35" s="74"/>
      <c r="C35" s="4"/>
      <c r="D35" s="5"/>
      <c r="E35" s="35">
        <f t="shared" si="0"/>
        <v>1</v>
      </c>
      <c r="F35" s="68">
        <f t="shared" si="1"/>
        <v>0</v>
      </c>
      <c r="G35" s="68">
        <f t="shared" si="2"/>
        <v>0</v>
      </c>
      <c r="H35" s="44"/>
      <c r="I35" s="44"/>
      <c r="J35" s="61" t="str">
        <f>IF(H35=0,"-",IF(I35="Cyprus",VLOOKUP(H35,CODES!$H$5:$I$161,2,FALSE),(VLOOKUP(I35,CODES!$H$5:$I$161,2,FALSE))))</f>
        <v>-</v>
      </c>
      <c r="K35" s="16"/>
      <c r="L35" s="62">
        <f>IF(K35=0,0,VLOOKUP(K35,CODES!$C$6:$D$12,2,FALSE))</f>
        <v>0</v>
      </c>
      <c r="M35" s="62">
        <f t="shared" si="3"/>
        <v>0</v>
      </c>
      <c r="N35" s="62">
        <f t="shared" si="4"/>
        <v>0</v>
      </c>
      <c r="O35" s="63">
        <f t="shared" si="5"/>
        <v>0</v>
      </c>
      <c r="P35" s="49"/>
      <c r="Q35" s="50"/>
      <c r="R35" s="66">
        <f t="shared" si="6"/>
        <v>0</v>
      </c>
      <c r="S35" s="11"/>
      <c r="T35" s="11"/>
      <c r="U35" s="11"/>
      <c r="V35" s="11"/>
      <c r="W35" s="63">
        <f t="shared" si="7"/>
        <v>0</v>
      </c>
      <c r="X35" s="67">
        <f t="shared" si="8"/>
        <v>0</v>
      </c>
    </row>
    <row r="36" spans="1:24" s="3" customFormat="1" ht="17.100000000000001" customHeight="1" x14ac:dyDescent="0.25">
      <c r="A36" s="29">
        <v>31</v>
      </c>
      <c r="B36" s="74"/>
      <c r="C36" s="4"/>
      <c r="D36" s="5"/>
      <c r="E36" s="35">
        <f t="shared" si="0"/>
        <v>1</v>
      </c>
      <c r="F36" s="68">
        <f t="shared" si="1"/>
        <v>0</v>
      </c>
      <c r="G36" s="68">
        <f t="shared" si="2"/>
        <v>0</v>
      </c>
      <c r="H36" s="44"/>
      <c r="I36" s="44"/>
      <c r="J36" s="61" t="str">
        <f>IF(H36=0,"-",IF(I36="Cyprus",VLOOKUP(H36,CODES!$H$5:$I$161,2,FALSE),(VLOOKUP(I36,CODES!$H$5:$I$161,2,FALSE))))</f>
        <v>-</v>
      </c>
      <c r="K36" s="16"/>
      <c r="L36" s="62">
        <f>IF(K36=0,0,VLOOKUP(K36,CODES!$C$6:$D$12,2,FALSE))</f>
        <v>0</v>
      </c>
      <c r="M36" s="62">
        <f t="shared" si="3"/>
        <v>0</v>
      </c>
      <c r="N36" s="62">
        <f t="shared" si="4"/>
        <v>0</v>
      </c>
      <c r="O36" s="63">
        <f t="shared" si="5"/>
        <v>0</v>
      </c>
      <c r="P36" s="49"/>
      <c r="Q36" s="50"/>
      <c r="R36" s="66">
        <f t="shared" si="6"/>
        <v>0</v>
      </c>
      <c r="S36" s="11"/>
      <c r="T36" s="11"/>
      <c r="U36" s="11"/>
      <c r="V36" s="11"/>
      <c r="W36" s="63">
        <f t="shared" si="7"/>
        <v>0</v>
      </c>
      <c r="X36" s="67">
        <f t="shared" si="8"/>
        <v>0</v>
      </c>
    </row>
    <row r="37" spans="1:24" s="3" customFormat="1" ht="17.100000000000001" customHeight="1" x14ac:dyDescent="0.25">
      <c r="A37" s="29">
        <v>32</v>
      </c>
      <c r="B37" s="74"/>
      <c r="C37" s="4"/>
      <c r="D37" s="5"/>
      <c r="E37" s="35">
        <f t="shared" si="0"/>
        <v>1</v>
      </c>
      <c r="F37" s="68">
        <f t="shared" si="1"/>
        <v>0</v>
      </c>
      <c r="G37" s="68">
        <f t="shared" si="2"/>
        <v>0</v>
      </c>
      <c r="H37" s="44"/>
      <c r="I37" s="44"/>
      <c r="J37" s="61" t="str">
        <f>IF(H37=0,"-",IF(I37="Cyprus",VLOOKUP(H37,CODES!$H$5:$I$161,2,FALSE),(VLOOKUP(I37,CODES!$H$5:$I$161,2,FALSE))))</f>
        <v>-</v>
      </c>
      <c r="K37" s="16"/>
      <c r="L37" s="62">
        <f>IF(K37=0,0,VLOOKUP(K37,CODES!$C$6:$D$12,2,FALSE))</f>
        <v>0</v>
      </c>
      <c r="M37" s="62">
        <f t="shared" si="3"/>
        <v>0</v>
      </c>
      <c r="N37" s="62">
        <f t="shared" si="4"/>
        <v>0</v>
      </c>
      <c r="O37" s="63">
        <f t="shared" si="5"/>
        <v>0</v>
      </c>
      <c r="P37" s="49"/>
      <c r="Q37" s="50"/>
      <c r="R37" s="66">
        <f t="shared" si="6"/>
        <v>0</v>
      </c>
      <c r="S37" s="11"/>
      <c r="T37" s="11"/>
      <c r="U37" s="11"/>
      <c r="V37" s="11"/>
      <c r="W37" s="63">
        <f t="shared" si="7"/>
        <v>0</v>
      </c>
      <c r="X37" s="67">
        <f t="shared" si="8"/>
        <v>0</v>
      </c>
    </row>
    <row r="38" spans="1:24" s="3" customFormat="1" ht="17.100000000000001" customHeight="1" x14ac:dyDescent="0.25">
      <c r="A38" s="29">
        <v>33</v>
      </c>
      <c r="B38" s="74"/>
      <c r="C38" s="4"/>
      <c r="D38" s="5"/>
      <c r="E38" s="35">
        <f t="shared" si="0"/>
        <v>1</v>
      </c>
      <c r="F38" s="68">
        <f t="shared" si="1"/>
        <v>0</v>
      </c>
      <c r="G38" s="68">
        <f t="shared" si="2"/>
        <v>0</v>
      </c>
      <c r="H38" s="44"/>
      <c r="I38" s="44"/>
      <c r="J38" s="61" t="str">
        <f>IF(H38=0,"-",IF(I38="Cyprus",VLOOKUP(H38,CODES!$H$5:$I$161,2,FALSE),(VLOOKUP(I38,CODES!$H$5:$I$161,2,FALSE))))</f>
        <v>-</v>
      </c>
      <c r="K38" s="16"/>
      <c r="L38" s="62">
        <f>IF(K38=0,0,VLOOKUP(K38,CODES!$C$6:$D$12,2,FALSE))</f>
        <v>0</v>
      </c>
      <c r="M38" s="62">
        <f t="shared" si="3"/>
        <v>0</v>
      </c>
      <c r="N38" s="62">
        <f t="shared" si="4"/>
        <v>0</v>
      </c>
      <c r="O38" s="63">
        <f t="shared" si="5"/>
        <v>0</v>
      </c>
      <c r="P38" s="49"/>
      <c r="Q38" s="50"/>
      <c r="R38" s="66">
        <f t="shared" si="6"/>
        <v>0</v>
      </c>
      <c r="S38" s="11"/>
      <c r="T38" s="11"/>
      <c r="U38" s="11"/>
      <c r="V38" s="11"/>
      <c r="W38" s="63">
        <f t="shared" si="7"/>
        <v>0</v>
      </c>
      <c r="X38" s="67">
        <f t="shared" si="8"/>
        <v>0</v>
      </c>
    </row>
    <row r="39" spans="1:24" s="3" customFormat="1" ht="17.100000000000001" customHeight="1" x14ac:dyDescent="0.25">
      <c r="A39" s="29">
        <v>34</v>
      </c>
      <c r="B39" s="74"/>
      <c r="C39" s="4"/>
      <c r="D39" s="5"/>
      <c r="E39" s="35">
        <f t="shared" si="0"/>
        <v>1</v>
      </c>
      <c r="F39" s="68">
        <f t="shared" si="1"/>
        <v>0</v>
      </c>
      <c r="G39" s="68">
        <f t="shared" si="2"/>
        <v>0</v>
      </c>
      <c r="H39" s="44"/>
      <c r="I39" s="44"/>
      <c r="J39" s="61" t="str">
        <f>IF(H39=0,"-",IF(I39="Cyprus",VLOOKUP(H39,CODES!$H$5:$I$161,2,FALSE),(VLOOKUP(I39,CODES!$H$5:$I$161,2,FALSE))))</f>
        <v>-</v>
      </c>
      <c r="K39" s="16"/>
      <c r="L39" s="62">
        <f>IF(K39=0,0,VLOOKUP(K39,CODES!$C$6:$D$12,2,FALSE))</f>
        <v>0</v>
      </c>
      <c r="M39" s="62">
        <f t="shared" si="3"/>
        <v>0</v>
      </c>
      <c r="N39" s="62">
        <f t="shared" si="4"/>
        <v>0</v>
      </c>
      <c r="O39" s="63">
        <f t="shared" si="5"/>
        <v>0</v>
      </c>
      <c r="P39" s="49"/>
      <c r="Q39" s="50"/>
      <c r="R39" s="66">
        <f t="shared" si="6"/>
        <v>0</v>
      </c>
      <c r="S39" s="11"/>
      <c r="T39" s="11"/>
      <c r="U39" s="11"/>
      <c r="V39" s="11"/>
      <c r="W39" s="63">
        <f t="shared" si="7"/>
        <v>0</v>
      </c>
      <c r="X39" s="67">
        <f t="shared" si="8"/>
        <v>0</v>
      </c>
    </row>
    <row r="40" spans="1:24" s="3" customFormat="1" ht="17.100000000000001" customHeight="1" x14ac:dyDescent="0.25">
      <c r="A40" s="29">
        <v>35</v>
      </c>
      <c r="B40" s="74"/>
      <c r="C40" s="4"/>
      <c r="D40" s="5"/>
      <c r="E40" s="35">
        <f t="shared" si="0"/>
        <v>1</v>
      </c>
      <c r="F40" s="68">
        <f t="shared" si="1"/>
        <v>0</v>
      </c>
      <c r="G40" s="68">
        <f t="shared" si="2"/>
        <v>0</v>
      </c>
      <c r="H40" s="44"/>
      <c r="I40" s="44"/>
      <c r="J40" s="61" t="str">
        <f>IF(H40=0,"-",IF(I40="Cyprus",VLOOKUP(H40,CODES!$H$5:$I$161,2,FALSE),(VLOOKUP(I40,CODES!$H$5:$I$161,2,FALSE))))</f>
        <v>-</v>
      </c>
      <c r="K40" s="16"/>
      <c r="L40" s="62">
        <f>IF(K40=0,0,VLOOKUP(K40,CODES!$C$6:$D$12,2,FALSE))</f>
        <v>0</v>
      </c>
      <c r="M40" s="62">
        <f t="shared" si="3"/>
        <v>0</v>
      </c>
      <c r="N40" s="62">
        <f t="shared" si="4"/>
        <v>0</v>
      </c>
      <c r="O40" s="63">
        <f t="shared" si="5"/>
        <v>0</v>
      </c>
      <c r="P40" s="49"/>
      <c r="Q40" s="50"/>
      <c r="R40" s="66">
        <f t="shared" si="6"/>
        <v>0</v>
      </c>
      <c r="S40" s="11"/>
      <c r="T40" s="11"/>
      <c r="U40" s="11"/>
      <c r="V40" s="11"/>
      <c r="W40" s="63">
        <f t="shared" si="7"/>
        <v>0</v>
      </c>
      <c r="X40" s="67">
        <f t="shared" si="8"/>
        <v>0</v>
      </c>
    </row>
    <row r="41" spans="1:24" s="3" customFormat="1" ht="17.100000000000001" customHeight="1" x14ac:dyDescent="0.25">
      <c r="A41" s="29">
        <v>36</v>
      </c>
      <c r="B41" s="74"/>
      <c r="C41" s="4"/>
      <c r="D41" s="5"/>
      <c r="E41" s="35">
        <f t="shared" si="0"/>
        <v>1</v>
      </c>
      <c r="F41" s="68">
        <f t="shared" si="1"/>
        <v>0</v>
      </c>
      <c r="G41" s="68">
        <f t="shared" si="2"/>
        <v>0</v>
      </c>
      <c r="H41" s="44"/>
      <c r="I41" s="44"/>
      <c r="J41" s="61" t="str">
        <f>IF(H41=0,"-",IF(I41="Cyprus",VLOOKUP(H41,CODES!$H$5:$I$161,2,FALSE),(VLOOKUP(I41,CODES!$H$5:$I$161,2,FALSE))))</f>
        <v>-</v>
      </c>
      <c r="K41" s="16"/>
      <c r="L41" s="62">
        <f>IF(K41=0,0,VLOOKUP(K41,CODES!$C$6:$D$12,2,FALSE))</f>
        <v>0</v>
      </c>
      <c r="M41" s="62">
        <f t="shared" si="3"/>
        <v>0</v>
      </c>
      <c r="N41" s="62">
        <f t="shared" si="4"/>
        <v>0</v>
      </c>
      <c r="O41" s="63">
        <f t="shared" si="5"/>
        <v>0</v>
      </c>
      <c r="P41" s="49"/>
      <c r="Q41" s="50"/>
      <c r="R41" s="66">
        <f t="shared" si="6"/>
        <v>0</v>
      </c>
      <c r="S41" s="11"/>
      <c r="T41" s="11"/>
      <c r="U41" s="11"/>
      <c r="V41" s="11"/>
      <c r="W41" s="63">
        <f t="shared" si="7"/>
        <v>0</v>
      </c>
      <c r="X41" s="67">
        <f t="shared" si="8"/>
        <v>0</v>
      </c>
    </row>
    <row r="42" spans="1:24" s="3" customFormat="1" ht="17.100000000000001" customHeight="1" x14ac:dyDescent="0.25">
      <c r="A42" s="29">
        <v>37</v>
      </c>
      <c r="B42" s="74"/>
      <c r="C42" s="4"/>
      <c r="D42" s="5"/>
      <c r="E42" s="35">
        <f t="shared" si="0"/>
        <v>1</v>
      </c>
      <c r="F42" s="68">
        <f t="shared" si="1"/>
        <v>0</v>
      </c>
      <c r="G42" s="68">
        <f t="shared" si="2"/>
        <v>0</v>
      </c>
      <c r="H42" s="44"/>
      <c r="I42" s="44"/>
      <c r="J42" s="61" t="str">
        <f>IF(H42=0,"-",IF(I42="Cyprus",VLOOKUP(H42,CODES!$H$5:$I$161,2,FALSE),(VLOOKUP(I42,CODES!$H$5:$I$161,2,FALSE))))</f>
        <v>-</v>
      </c>
      <c r="K42" s="16"/>
      <c r="L42" s="62">
        <f>IF(K42=0,0,VLOOKUP(K42,CODES!$C$6:$D$12,2,FALSE))</f>
        <v>0</v>
      </c>
      <c r="M42" s="62">
        <f t="shared" si="3"/>
        <v>0</v>
      </c>
      <c r="N42" s="62">
        <f t="shared" si="4"/>
        <v>0</v>
      </c>
      <c r="O42" s="63">
        <f t="shared" si="5"/>
        <v>0</v>
      </c>
      <c r="P42" s="49"/>
      <c r="Q42" s="50"/>
      <c r="R42" s="66">
        <f t="shared" si="6"/>
        <v>0</v>
      </c>
      <c r="S42" s="11"/>
      <c r="T42" s="11"/>
      <c r="U42" s="11"/>
      <c r="V42" s="11"/>
      <c r="W42" s="63">
        <f t="shared" si="7"/>
        <v>0</v>
      </c>
      <c r="X42" s="67">
        <f t="shared" si="8"/>
        <v>0</v>
      </c>
    </row>
    <row r="43" spans="1:24" s="3" customFormat="1" ht="17.100000000000001" customHeight="1" x14ac:dyDescent="0.25">
      <c r="A43" s="29">
        <v>38</v>
      </c>
      <c r="B43" s="74"/>
      <c r="C43" s="4"/>
      <c r="D43" s="5"/>
      <c r="E43" s="35">
        <f t="shared" si="0"/>
        <v>1</v>
      </c>
      <c r="F43" s="68">
        <f t="shared" si="1"/>
        <v>0</v>
      </c>
      <c r="G43" s="68">
        <f t="shared" si="2"/>
        <v>0</v>
      </c>
      <c r="H43" s="44"/>
      <c r="I43" s="44"/>
      <c r="J43" s="61" t="str">
        <f>IF(H43=0,"-",IF(I43="Cyprus",VLOOKUP(H43,CODES!$H$5:$I$161,2,FALSE),(VLOOKUP(I43,CODES!$H$5:$I$161,2,FALSE))))</f>
        <v>-</v>
      </c>
      <c r="K43" s="16"/>
      <c r="L43" s="62">
        <f>IF(K43=0,0,VLOOKUP(K43,CODES!$C$6:$D$12,2,FALSE))</f>
        <v>0</v>
      </c>
      <c r="M43" s="62">
        <f t="shared" si="3"/>
        <v>0</v>
      </c>
      <c r="N43" s="62">
        <f t="shared" si="4"/>
        <v>0</v>
      </c>
      <c r="O43" s="63">
        <f t="shared" si="5"/>
        <v>0</v>
      </c>
      <c r="P43" s="49"/>
      <c r="Q43" s="50"/>
      <c r="R43" s="66">
        <f t="shared" si="6"/>
        <v>0</v>
      </c>
      <c r="S43" s="11"/>
      <c r="T43" s="11"/>
      <c r="U43" s="11"/>
      <c r="V43" s="11"/>
      <c r="W43" s="63">
        <f>SUM(S43:V43)</f>
        <v>0</v>
      </c>
      <c r="X43" s="67">
        <f t="shared" si="8"/>
        <v>0</v>
      </c>
    </row>
    <row r="44" spans="1:24" s="7" customFormat="1" ht="17.100000000000001" customHeight="1" x14ac:dyDescent="0.25">
      <c r="A44" s="6"/>
      <c r="B44" s="42" t="s">
        <v>2</v>
      </c>
      <c r="C44" s="36"/>
      <c r="D44" s="36"/>
      <c r="E44" s="36"/>
      <c r="F44" s="69">
        <f>SUM(F6:F43)</f>
        <v>0</v>
      </c>
      <c r="G44" s="69">
        <f>SUM(G6:G43)</f>
        <v>0</v>
      </c>
      <c r="H44" s="36"/>
      <c r="I44" s="36"/>
      <c r="J44" s="38"/>
      <c r="K44" s="36"/>
      <c r="L44" s="65"/>
      <c r="M44" s="65"/>
      <c r="N44" s="65"/>
      <c r="O44" s="64"/>
      <c r="P44" s="8">
        <f>SUM(P6:P43)</f>
        <v>0</v>
      </c>
      <c r="Q44" s="8">
        <f t="shared" ref="Q44:X44" si="9">SUM(Q6:Q43)</f>
        <v>0</v>
      </c>
      <c r="R44" s="8">
        <f t="shared" si="9"/>
        <v>0</v>
      </c>
      <c r="S44" s="8">
        <f t="shared" si="9"/>
        <v>0</v>
      </c>
      <c r="T44" s="8">
        <f t="shared" si="9"/>
        <v>0</v>
      </c>
      <c r="U44" s="8">
        <f t="shared" si="9"/>
        <v>0</v>
      </c>
      <c r="V44" s="8">
        <f t="shared" si="9"/>
        <v>0</v>
      </c>
      <c r="W44" s="8">
        <f t="shared" si="9"/>
        <v>0</v>
      </c>
      <c r="X44" s="8">
        <f t="shared" si="9"/>
        <v>0</v>
      </c>
    </row>
    <row r="45" spans="1:24" x14ac:dyDescent="0.25">
      <c r="P45" s="2"/>
      <c r="Q45" s="2"/>
      <c r="R45" s="2"/>
      <c r="S45" s="2"/>
      <c r="T45" s="2"/>
      <c r="U45" s="2"/>
      <c r="V45" s="2"/>
      <c r="W45" s="2"/>
    </row>
    <row r="46" spans="1:24" x14ac:dyDescent="0.25">
      <c r="P46" s="3"/>
      <c r="Q46" s="3"/>
      <c r="R46" s="3"/>
      <c r="S46" s="3"/>
      <c r="T46" s="3"/>
      <c r="U46" s="3"/>
      <c r="V46" s="3"/>
      <c r="W46" s="3"/>
    </row>
    <row r="47" spans="1:24" x14ac:dyDescent="0.25">
      <c r="P47" s="3"/>
      <c r="Q47" s="3"/>
      <c r="R47" s="3"/>
      <c r="S47" s="3"/>
      <c r="T47" s="3"/>
      <c r="U47" s="3"/>
      <c r="V47" s="3"/>
      <c r="W47" s="3"/>
    </row>
    <row r="48" spans="1:24" x14ac:dyDescent="0.25">
      <c r="P48" s="3"/>
      <c r="Q48" s="3"/>
      <c r="R48" s="3"/>
      <c r="S48" s="3"/>
      <c r="T48" s="3"/>
      <c r="U48" s="3"/>
      <c r="V48" s="3"/>
      <c r="W48" s="3"/>
    </row>
    <row r="49" spans="16:23" x14ac:dyDescent="0.25">
      <c r="P49" s="3"/>
      <c r="Q49" s="3"/>
      <c r="R49" s="3"/>
      <c r="S49" s="3"/>
      <c r="T49" s="3"/>
      <c r="U49" s="3"/>
      <c r="V49" s="3"/>
      <c r="W49" s="3"/>
    </row>
    <row r="50" spans="16:23" x14ac:dyDescent="0.25">
      <c r="P50" s="3"/>
      <c r="Q50" s="3"/>
      <c r="R50" s="3"/>
      <c r="S50" s="3"/>
      <c r="T50" s="3"/>
      <c r="U50" s="3"/>
      <c r="V50" s="3"/>
      <c r="W50" s="3"/>
    </row>
    <row r="51" spans="16:23" x14ac:dyDescent="0.25">
      <c r="P51" s="3"/>
      <c r="Q51" s="3"/>
      <c r="R51" s="3"/>
      <c r="S51" s="3"/>
      <c r="T51" s="3"/>
      <c r="U51" s="3"/>
      <c r="V51" s="3"/>
      <c r="W51" s="3"/>
    </row>
    <row r="52" spans="16:23" x14ac:dyDescent="0.25">
      <c r="P52" s="3"/>
      <c r="Q52" s="3"/>
      <c r="R52" s="3"/>
      <c r="S52" s="3"/>
      <c r="T52" s="3"/>
      <c r="U52" s="3"/>
      <c r="V52" s="3"/>
      <c r="W52" s="3"/>
    </row>
    <row r="53" spans="16:23" ht="15.75" x14ac:dyDescent="0.25">
      <c r="P53" s="7"/>
      <c r="Q53" s="7"/>
      <c r="R53" s="7"/>
      <c r="S53" s="7"/>
      <c r="T53" s="7"/>
      <c r="U53" s="7"/>
      <c r="V53" s="7"/>
      <c r="W53" s="7"/>
    </row>
  </sheetData>
  <sheetProtection password="CE55" sheet="1" objects="1" scenarios="1"/>
  <protectedRanges>
    <protectedRange sqref="K6:K43" name="Range3"/>
    <protectedRange sqref="H6:I43" name="Range2"/>
    <protectedRange sqref="B6:C43" name="Range1"/>
  </protectedRanges>
  <dataConsolidate/>
  <mergeCells count="11">
    <mergeCell ref="S4:X4"/>
    <mergeCell ref="A1:X1"/>
    <mergeCell ref="A4:A5"/>
    <mergeCell ref="B4:B5"/>
    <mergeCell ref="C4:G4"/>
    <mergeCell ref="H4:H5"/>
    <mergeCell ref="I4:I5"/>
    <mergeCell ref="J4:J5"/>
    <mergeCell ref="K4:K5"/>
    <mergeCell ref="L4:O4"/>
    <mergeCell ref="P4:R4"/>
  </mergeCells>
  <conditionalFormatting sqref="P6:P42">
    <cfRule type="cellIs" dxfId="11" priority="8" operator="greaterThan">
      <formula>$L$6</formula>
    </cfRule>
  </conditionalFormatting>
  <conditionalFormatting sqref="P6:P42">
    <cfRule type="cellIs" dxfId="10" priority="6" operator="greaterThan">
      <formula>L6</formula>
    </cfRule>
    <cfRule type="cellIs" dxfId="9" priority="7" operator="greaterThan">
      <formula>1110</formula>
    </cfRule>
  </conditionalFormatting>
  <conditionalFormatting sqref="Q6:Q42">
    <cfRule type="cellIs" dxfId="8" priority="5" operator="greaterThan">
      <formula>N6</formula>
    </cfRule>
  </conditionalFormatting>
  <conditionalFormatting sqref="P43">
    <cfRule type="cellIs" dxfId="7" priority="4" operator="greaterThan">
      <formula>$L$6</formula>
    </cfRule>
  </conditionalFormatting>
  <conditionalFormatting sqref="P43">
    <cfRule type="cellIs" dxfId="6" priority="2" operator="greaterThan">
      <formula>L43</formula>
    </cfRule>
    <cfRule type="cellIs" dxfId="5" priority="3" operator="greaterThan">
      <formula>1110</formula>
    </cfRule>
  </conditionalFormatting>
  <conditionalFormatting sqref="Q43">
    <cfRule type="cellIs" dxfId="4" priority="1" operator="greaterThan">
      <formula>N43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56" fitToHeight="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CODES!$C$6:$C$12</xm:f>
          </x14:formula1>
          <xm:sqref>K6:K43</xm:sqref>
        </x14:dataValidation>
        <x14:dataValidation type="list" allowBlank="1" showInputMessage="1" showErrorMessage="1">
          <x14:formula1>
            <xm:f>CODES!$H$5:$H$161</xm:f>
          </x14:formula1>
          <xm:sqref>H6:I43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Normal="100" workbookViewId="0">
      <selection activeCell="F14" sqref="F14"/>
    </sheetView>
  </sheetViews>
  <sheetFormatPr defaultRowHeight="15" x14ac:dyDescent="0.25"/>
  <cols>
    <col min="1" max="1" width="6" style="1" customWidth="1"/>
    <col min="2" max="2" width="22.5703125" customWidth="1"/>
    <col min="3" max="3" width="13.42578125" customWidth="1"/>
    <col min="4" max="5" width="10.140625" style="1" bestFit="1" customWidth="1"/>
    <col min="6" max="6" width="7.85546875" style="1" bestFit="1" customWidth="1"/>
    <col min="7" max="7" width="12" style="1" customWidth="1"/>
    <col min="8" max="8" width="11.7109375" style="1" customWidth="1"/>
    <col min="9" max="9" width="20.85546875" style="1" bestFit="1" customWidth="1"/>
    <col min="10" max="10" width="12.42578125" style="1" bestFit="1" customWidth="1"/>
    <col min="11" max="11" width="9.140625" style="1" bestFit="1" customWidth="1"/>
    <col min="12" max="12" width="9.140625" style="1" hidden="1" customWidth="1"/>
    <col min="13" max="13" width="10.85546875" bestFit="1" customWidth="1"/>
    <col min="14" max="14" width="10.42578125" customWidth="1"/>
    <col min="15" max="15" width="8.28515625" customWidth="1"/>
    <col min="16" max="16" width="8.42578125" bestFit="1" customWidth="1"/>
    <col min="17" max="17" width="9.140625" customWidth="1"/>
    <col min="18" max="21" width="9.85546875" bestFit="1" customWidth="1"/>
    <col min="22" max="22" width="9.140625" customWidth="1"/>
    <col min="23" max="23" width="9.42578125" customWidth="1"/>
    <col min="24" max="24" width="5.28515625" customWidth="1"/>
  </cols>
  <sheetData>
    <row r="1" spans="1:24" ht="50.25" customHeight="1" x14ac:dyDescent="0.4">
      <c r="A1" s="97" t="s">
        <v>234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4" spans="1:24" s="14" customFormat="1" ht="40.5" customHeight="1" x14ac:dyDescent="0.25">
      <c r="A4" s="99"/>
      <c r="B4" s="100" t="s">
        <v>12</v>
      </c>
      <c r="C4" s="100"/>
      <c r="D4" s="94" t="s">
        <v>189</v>
      </c>
      <c r="E4" s="95"/>
      <c r="F4" s="96"/>
      <c r="G4" s="101" t="s">
        <v>192</v>
      </c>
      <c r="H4" s="98" t="s">
        <v>85</v>
      </c>
      <c r="I4" s="101" t="s">
        <v>87</v>
      </c>
      <c r="J4" s="98" t="s">
        <v>5</v>
      </c>
      <c r="K4" s="98" t="s">
        <v>88</v>
      </c>
      <c r="L4" s="98"/>
      <c r="M4" s="98"/>
      <c r="N4" s="98"/>
      <c r="O4" s="103" t="s">
        <v>195</v>
      </c>
      <c r="P4" s="104"/>
      <c r="Q4" s="105"/>
      <c r="R4" s="94" t="s">
        <v>196</v>
      </c>
      <c r="S4" s="95"/>
      <c r="T4" s="95"/>
      <c r="U4" s="95"/>
      <c r="V4" s="95"/>
      <c r="W4" s="96"/>
    </row>
    <row r="5" spans="1:24" s="2" customFormat="1" ht="68.25" customHeight="1" x14ac:dyDescent="0.25">
      <c r="A5" s="99"/>
      <c r="B5" s="100"/>
      <c r="C5" s="100"/>
      <c r="D5" s="54" t="s">
        <v>0</v>
      </c>
      <c r="E5" s="54" t="s">
        <v>1</v>
      </c>
      <c r="F5" s="55" t="s">
        <v>8</v>
      </c>
      <c r="G5" s="102"/>
      <c r="H5" s="98"/>
      <c r="I5" s="102"/>
      <c r="J5" s="98"/>
      <c r="K5" s="45" t="s">
        <v>191</v>
      </c>
      <c r="L5" s="45" t="s">
        <v>9</v>
      </c>
      <c r="M5" s="45" t="s">
        <v>190</v>
      </c>
      <c r="N5" s="45" t="s">
        <v>13</v>
      </c>
      <c r="O5" s="47" t="s">
        <v>93</v>
      </c>
      <c r="P5" s="47" t="s">
        <v>94</v>
      </c>
      <c r="Q5" s="56" t="s">
        <v>95</v>
      </c>
      <c r="R5" s="47" t="s">
        <v>193</v>
      </c>
      <c r="S5" s="47" t="s">
        <v>100</v>
      </c>
      <c r="T5" s="47" t="s">
        <v>101</v>
      </c>
      <c r="U5" s="47" t="s">
        <v>102</v>
      </c>
      <c r="V5" s="47" t="s">
        <v>198</v>
      </c>
      <c r="W5" s="52" t="s">
        <v>14</v>
      </c>
    </row>
    <row r="6" spans="1:24" s="3" customFormat="1" ht="17.100000000000001" customHeight="1" x14ac:dyDescent="0.25">
      <c r="A6" s="29">
        <v>1</v>
      </c>
      <c r="B6" s="106"/>
      <c r="C6" s="107"/>
      <c r="D6" s="4"/>
      <c r="E6" s="5"/>
      <c r="F6" s="21"/>
      <c r="G6" s="44"/>
      <c r="H6" s="44"/>
      <c r="I6" s="61" t="str">
        <f>IF(G6=0,"-",IF(H6="Cyprus",VLOOKUP(G6,CODES!$H$5:$I$161,2,FALSE),(VLOOKUP(H6,CODES!$H$5:$I$161,2,FALSE))))</f>
        <v>-</v>
      </c>
      <c r="J6" s="22"/>
      <c r="K6" s="62">
        <f>IF(J6=0,0,VLOOKUP(J6,CODES!$C$6:$D$12,2,FALSE))</f>
        <v>0</v>
      </c>
      <c r="L6" s="62">
        <f>IF(H6=0,0,IF(H6="Cyprus",160,180))</f>
        <v>0</v>
      </c>
      <c r="M6" s="62">
        <f>ROUND(IF(F6&gt;=14,(L6*14)+(F6-14)*(L6*0.7),IF(F6&lt;15,L6*F6)),0)</f>
        <v>0</v>
      </c>
      <c r="N6" s="63">
        <f t="shared" ref="N6:N30" si="0">SUM(K6+M6)</f>
        <v>0</v>
      </c>
      <c r="O6" s="11"/>
      <c r="P6" s="11"/>
      <c r="Q6" s="72">
        <f>SUM(O6:P6)</f>
        <v>0</v>
      </c>
      <c r="R6" s="11"/>
      <c r="S6" s="11"/>
      <c r="T6" s="11"/>
      <c r="U6" s="11"/>
      <c r="V6" s="73">
        <f>SUM(R6:U6)</f>
        <v>0</v>
      </c>
      <c r="W6" s="67">
        <f>Q6-V6</f>
        <v>0</v>
      </c>
      <c r="X6" s="39"/>
    </row>
    <row r="7" spans="1:24" s="3" customFormat="1" ht="17.100000000000001" customHeight="1" x14ac:dyDescent="0.25">
      <c r="A7" s="29">
        <v>2</v>
      </c>
      <c r="B7" s="106"/>
      <c r="C7" s="107"/>
      <c r="D7" s="4"/>
      <c r="E7" s="5"/>
      <c r="F7" s="21"/>
      <c r="G7" s="44"/>
      <c r="H7" s="44"/>
      <c r="I7" s="61" t="str">
        <f>IF(G7=0,"-",IF(H7="Cyprus",VLOOKUP(G7,CODES!$H$5:$I$161,2,FALSE),(VLOOKUP(H7,CODES!$H$5:$I$161,2,FALSE))))</f>
        <v>-</v>
      </c>
      <c r="J7" s="22"/>
      <c r="K7" s="62">
        <f>IF(J7=0,0,VLOOKUP(J7,CODES!$C$6:$D$12,2,FALSE))</f>
        <v>0</v>
      </c>
      <c r="L7" s="62">
        <f t="shared" ref="L7:L30" si="1">IF(H7=0,0,IF(H7="Cyprus",160,180))</f>
        <v>0</v>
      </c>
      <c r="M7" s="62">
        <f t="shared" ref="M7:M30" si="2">ROUND(IF(F7&gt;=14,(L7*14)+(F7-14)*(L7*0.7),IF(F7&lt;15,L7*F7)),0)</f>
        <v>0</v>
      </c>
      <c r="N7" s="63">
        <f t="shared" si="0"/>
        <v>0</v>
      </c>
      <c r="O7" s="11"/>
      <c r="P7" s="11"/>
      <c r="Q7" s="72">
        <f t="shared" ref="Q7:Q30" si="3">SUM(O7:P7)</f>
        <v>0</v>
      </c>
      <c r="R7" s="11"/>
      <c r="S7" s="11"/>
      <c r="T7" s="11"/>
      <c r="U7" s="11"/>
      <c r="V7" s="73">
        <f t="shared" ref="V7:V19" si="4">SUM(R7:U7)</f>
        <v>0</v>
      </c>
      <c r="W7" s="67">
        <f t="shared" ref="W7:W19" si="5">Q7-V7</f>
        <v>0</v>
      </c>
    </row>
    <row r="8" spans="1:24" s="3" customFormat="1" ht="17.100000000000001" customHeight="1" x14ac:dyDescent="0.25">
      <c r="A8" s="29">
        <v>3</v>
      </c>
      <c r="B8" s="106"/>
      <c r="C8" s="107"/>
      <c r="D8" s="4"/>
      <c r="E8" s="5"/>
      <c r="F8" s="21"/>
      <c r="G8" s="44"/>
      <c r="H8" s="44"/>
      <c r="I8" s="61" t="str">
        <f>IF(G8=0,"-",IF(H8="Cyprus",VLOOKUP(G8,CODES!$H$5:$I$161,2,FALSE),(VLOOKUP(H8,CODES!$H$5:$I$161,2,FALSE))))</f>
        <v>-</v>
      </c>
      <c r="J8" s="22"/>
      <c r="K8" s="62">
        <f>IF(J8=0,0,VLOOKUP(J8,CODES!$C$6:$D$12,2,FALSE))</f>
        <v>0</v>
      </c>
      <c r="L8" s="62">
        <f t="shared" si="1"/>
        <v>0</v>
      </c>
      <c r="M8" s="62">
        <f t="shared" si="2"/>
        <v>0</v>
      </c>
      <c r="N8" s="63">
        <f t="shared" si="0"/>
        <v>0</v>
      </c>
      <c r="O8" s="11"/>
      <c r="P8" s="11"/>
      <c r="Q8" s="72">
        <f t="shared" si="3"/>
        <v>0</v>
      </c>
      <c r="R8" s="11"/>
      <c r="S8" s="11"/>
      <c r="T8" s="11"/>
      <c r="U8" s="11"/>
      <c r="V8" s="73">
        <f t="shared" si="4"/>
        <v>0</v>
      </c>
      <c r="W8" s="67">
        <f t="shared" si="5"/>
        <v>0</v>
      </c>
    </row>
    <row r="9" spans="1:24" s="3" customFormat="1" ht="17.100000000000001" customHeight="1" x14ac:dyDescent="0.25">
      <c r="A9" s="29">
        <v>4</v>
      </c>
      <c r="B9" s="106"/>
      <c r="C9" s="107"/>
      <c r="D9" s="4"/>
      <c r="E9" s="5"/>
      <c r="F9" s="21"/>
      <c r="G9" s="44"/>
      <c r="H9" s="44"/>
      <c r="I9" s="61" t="str">
        <f>IF(G9=0,"-",IF(H9="Cyprus",VLOOKUP(G9,CODES!$H$5:$I$161,2,FALSE),(VLOOKUP(H9,CODES!$H$5:$I$161,2,FALSE))))</f>
        <v>-</v>
      </c>
      <c r="J9" s="22"/>
      <c r="K9" s="62">
        <f>IF(J9=0,0,VLOOKUP(J9,CODES!$C$6:$D$12,2,FALSE))</f>
        <v>0</v>
      </c>
      <c r="L9" s="62">
        <f t="shared" si="1"/>
        <v>0</v>
      </c>
      <c r="M9" s="62">
        <f t="shared" si="2"/>
        <v>0</v>
      </c>
      <c r="N9" s="63">
        <f t="shared" si="0"/>
        <v>0</v>
      </c>
      <c r="O9" s="11"/>
      <c r="P9" s="11"/>
      <c r="Q9" s="72">
        <f t="shared" si="3"/>
        <v>0</v>
      </c>
      <c r="R9" s="11"/>
      <c r="S9" s="11"/>
      <c r="T9" s="11"/>
      <c r="U9" s="11"/>
      <c r="V9" s="73">
        <f t="shared" si="4"/>
        <v>0</v>
      </c>
      <c r="W9" s="67">
        <f t="shared" si="5"/>
        <v>0</v>
      </c>
    </row>
    <row r="10" spans="1:24" s="3" customFormat="1" ht="17.100000000000001" customHeight="1" x14ac:dyDescent="0.25">
      <c r="A10" s="29">
        <v>5</v>
      </c>
      <c r="B10" s="106"/>
      <c r="C10" s="107"/>
      <c r="D10" s="4"/>
      <c r="E10" s="5"/>
      <c r="F10" s="21"/>
      <c r="G10" s="44"/>
      <c r="H10" s="44"/>
      <c r="I10" s="61" t="str">
        <f>IF(G10=0,"-",IF(H10="Cyprus",VLOOKUP(G10,CODES!$H$5:$I$161,2,FALSE),(VLOOKUP(H10,CODES!$H$5:$I$161,2,FALSE))))</f>
        <v>-</v>
      </c>
      <c r="J10" s="22"/>
      <c r="K10" s="62">
        <f>IF(J10=0,0,VLOOKUP(J10,CODES!$C$6:$D$12,2,FALSE))</f>
        <v>0</v>
      </c>
      <c r="L10" s="62">
        <f t="shared" si="1"/>
        <v>0</v>
      </c>
      <c r="M10" s="62">
        <f t="shared" si="2"/>
        <v>0</v>
      </c>
      <c r="N10" s="63">
        <f t="shared" si="0"/>
        <v>0</v>
      </c>
      <c r="O10" s="11"/>
      <c r="P10" s="11"/>
      <c r="Q10" s="72">
        <f t="shared" si="3"/>
        <v>0</v>
      </c>
      <c r="R10" s="11"/>
      <c r="S10" s="11"/>
      <c r="T10" s="11"/>
      <c r="U10" s="11"/>
      <c r="V10" s="73">
        <f t="shared" si="4"/>
        <v>0</v>
      </c>
      <c r="W10" s="67">
        <f t="shared" si="5"/>
        <v>0</v>
      </c>
    </row>
    <row r="11" spans="1:24" s="3" customFormat="1" ht="17.100000000000001" customHeight="1" x14ac:dyDescent="0.25">
      <c r="A11" s="29">
        <v>6</v>
      </c>
      <c r="B11" s="106"/>
      <c r="C11" s="107"/>
      <c r="D11" s="4"/>
      <c r="E11" s="5"/>
      <c r="F11" s="21"/>
      <c r="G11" s="44"/>
      <c r="H11" s="44"/>
      <c r="I11" s="61" t="str">
        <f>IF(G11=0,"-",IF(H11="Cyprus",VLOOKUP(G11,CODES!$H$5:$I$161,2,FALSE),(VLOOKUP(H11,CODES!$H$5:$I$161,2,FALSE))))</f>
        <v>-</v>
      </c>
      <c r="J11" s="22"/>
      <c r="K11" s="62">
        <f>IF(J11=0,0,VLOOKUP(J11,CODES!$C$6:$D$12,2,FALSE))</f>
        <v>0</v>
      </c>
      <c r="L11" s="62">
        <f t="shared" si="1"/>
        <v>0</v>
      </c>
      <c r="M11" s="62">
        <f t="shared" si="2"/>
        <v>0</v>
      </c>
      <c r="N11" s="63">
        <f t="shared" si="0"/>
        <v>0</v>
      </c>
      <c r="O11" s="11"/>
      <c r="P11" s="11"/>
      <c r="Q11" s="72">
        <f t="shared" si="3"/>
        <v>0</v>
      </c>
      <c r="R11" s="11"/>
      <c r="S11" s="11"/>
      <c r="T11" s="11"/>
      <c r="U11" s="11"/>
      <c r="V11" s="73">
        <f t="shared" si="4"/>
        <v>0</v>
      </c>
      <c r="W11" s="67">
        <f t="shared" si="5"/>
        <v>0</v>
      </c>
    </row>
    <row r="12" spans="1:24" s="3" customFormat="1" ht="17.100000000000001" customHeight="1" x14ac:dyDescent="0.25">
      <c r="A12" s="29">
        <v>7</v>
      </c>
      <c r="B12" s="106"/>
      <c r="C12" s="107"/>
      <c r="D12" s="4"/>
      <c r="E12" s="5"/>
      <c r="F12" s="21"/>
      <c r="G12" s="44"/>
      <c r="H12" s="44"/>
      <c r="I12" s="61" t="str">
        <f>IF(G12=0,"-",IF(H12="Cyprus",VLOOKUP(G12,CODES!$H$5:$I$161,2,FALSE),(VLOOKUP(H12,CODES!$H$5:$I$161,2,FALSE))))</f>
        <v>-</v>
      </c>
      <c r="J12" s="22"/>
      <c r="K12" s="62">
        <f>IF(J12=0,0,VLOOKUP(J12,CODES!$C$6:$D$12,2,FALSE))</f>
        <v>0</v>
      </c>
      <c r="L12" s="62">
        <f t="shared" si="1"/>
        <v>0</v>
      </c>
      <c r="M12" s="62">
        <f t="shared" si="2"/>
        <v>0</v>
      </c>
      <c r="N12" s="63">
        <f t="shared" si="0"/>
        <v>0</v>
      </c>
      <c r="O12" s="11"/>
      <c r="P12" s="11"/>
      <c r="Q12" s="72">
        <f t="shared" si="3"/>
        <v>0</v>
      </c>
      <c r="R12" s="11"/>
      <c r="S12" s="11"/>
      <c r="T12" s="11"/>
      <c r="U12" s="11"/>
      <c r="V12" s="73">
        <f t="shared" si="4"/>
        <v>0</v>
      </c>
      <c r="W12" s="67">
        <f t="shared" si="5"/>
        <v>0</v>
      </c>
    </row>
    <row r="13" spans="1:24" s="3" customFormat="1" ht="17.100000000000001" customHeight="1" x14ac:dyDescent="0.25">
      <c r="A13" s="29">
        <v>8</v>
      </c>
      <c r="B13" s="106"/>
      <c r="C13" s="107"/>
      <c r="D13" s="4"/>
      <c r="E13" s="5"/>
      <c r="F13" s="21"/>
      <c r="G13" s="44"/>
      <c r="H13" s="44"/>
      <c r="I13" s="61" t="str">
        <f>IF(G13=0,"-",IF(H13="Cyprus",VLOOKUP(G13,CODES!$H$5:$I$161,2,FALSE),(VLOOKUP(H13,CODES!$H$5:$I$161,2,FALSE))))</f>
        <v>-</v>
      </c>
      <c r="J13" s="22"/>
      <c r="K13" s="62">
        <f>IF(J13=0,0,VLOOKUP(J13,CODES!$C$6:$D$12,2,FALSE))</f>
        <v>0</v>
      </c>
      <c r="L13" s="62">
        <f t="shared" si="1"/>
        <v>0</v>
      </c>
      <c r="M13" s="62">
        <f t="shared" si="2"/>
        <v>0</v>
      </c>
      <c r="N13" s="63">
        <f t="shared" si="0"/>
        <v>0</v>
      </c>
      <c r="O13" s="11"/>
      <c r="P13" s="11"/>
      <c r="Q13" s="72">
        <f t="shared" si="3"/>
        <v>0</v>
      </c>
      <c r="R13" s="11"/>
      <c r="S13" s="11"/>
      <c r="T13" s="11"/>
      <c r="U13" s="11"/>
      <c r="V13" s="73">
        <f t="shared" si="4"/>
        <v>0</v>
      </c>
      <c r="W13" s="67">
        <f t="shared" si="5"/>
        <v>0</v>
      </c>
    </row>
    <row r="14" spans="1:24" s="3" customFormat="1" ht="17.100000000000001" customHeight="1" x14ac:dyDescent="0.25">
      <c r="A14" s="29">
        <v>9</v>
      </c>
      <c r="B14" s="106"/>
      <c r="C14" s="107"/>
      <c r="D14" s="4"/>
      <c r="E14" s="5"/>
      <c r="F14" s="21"/>
      <c r="G14" s="44"/>
      <c r="H14" s="44"/>
      <c r="I14" s="61" t="str">
        <f>IF(G14=0,"-",IF(H14="Cyprus",VLOOKUP(G14,CODES!$H$5:$I$161,2,FALSE),(VLOOKUP(H14,CODES!$H$5:$I$161,2,FALSE))))</f>
        <v>-</v>
      </c>
      <c r="J14" s="22"/>
      <c r="K14" s="62">
        <f>IF(J14=0,0,VLOOKUP(J14,CODES!$C$6:$D$12,2,FALSE))</f>
        <v>0</v>
      </c>
      <c r="L14" s="62">
        <f t="shared" si="1"/>
        <v>0</v>
      </c>
      <c r="M14" s="62">
        <f t="shared" si="2"/>
        <v>0</v>
      </c>
      <c r="N14" s="63">
        <f t="shared" si="0"/>
        <v>0</v>
      </c>
      <c r="O14" s="11"/>
      <c r="P14" s="11"/>
      <c r="Q14" s="72">
        <f t="shared" si="3"/>
        <v>0</v>
      </c>
      <c r="R14" s="11"/>
      <c r="S14" s="11"/>
      <c r="T14" s="11"/>
      <c r="U14" s="11"/>
      <c r="V14" s="73">
        <f t="shared" si="4"/>
        <v>0</v>
      </c>
      <c r="W14" s="67">
        <f t="shared" si="5"/>
        <v>0</v>
      </c>
    </row>
    <row r="15" spans="1:24" s="3" customFormat="1" ht="17.100000000000001" customHeight="1" x14ac:dyDescent="0.25">
      <c r="A15" s="29">
        <v>10</v>
      </c>
      <c r="B15" s="106"/>
      <c r="C15" s="107"/>
      <c r="D15" s="4"/>
      <c r="E15" s="5"/>
      <c r="F15" s="21"/>
      <c r="G15" s="44"/>
      <c r="H15" s="44"/>
      <c r="I15" s="61" t="str">
        <f>IF(G15=0,"-",IF(H15="Cyprus",VLOOKUP(G15,CODES!$H$5:$I$161,2,FALSE),(VLOOKUP(H15,CODES!$H$5:$I$161,2,FALSE))))</f>
        <v>-</v>
      </c>
      <c r="J15" s="22"/>
      <c r="K15" s="62">
        <f>IF(J15=0,0,VLOOKUP(J15,CODES!$C$6:$D$12,2,FALSE))</f>
        <v>0</v>
      </c>
      <c r="L15" s="62">
        <f t="shared" si="1"/>
        <v>0</v>
      </c>
      <c r="M15" s="62">
        <f t="shared" si="2"/>
        <v>0</v>
      </c>
      <c r="N15" s="63">
        <f t="shared" si="0"/>
        <v>0</v>
      </c>
      <c r="O15" s="11"/>
      <c r="P15" s="11"/>
      <c r="Q15" s="72">
        <f t="shared" si="3"/>
        <v>0</v>
      </c>
      <c r="R15" s="11"/>
      <c r="S15" s="11"/>
      <c r="T15" s="11"/>
      <c r="U15" s="11"/>
      <c r="V15" s="73">
        <f t="shared" si="4"/>
        <v>0</v>
      </c>
      <c r="W15" s="67">
        <f t="shared" si="5"/>
        <v>0</v>
      </c>
    </row>
    <row r="16" spans="1:24" s="3" customFormat="1" ht="17.100000000000001" customHeight="1" x14ac:dyDescent="0.25">
      <c r="A16" s="29">
        <v>11</v>
      </c>
      <c r="B16" s="106"/>
      <c r="C16" s="107"/>
      <c r="D16" s="4"/>
      <c r="E16" s="5"/>
      <c r="F16" s="21"/>
      <c r="G16" s="44"/>
      <c r="H16" s="44"/>
      <c r="I16" s="61" t="str">
        <f>IF(G16=0,"-",IF(H16="Cyprus",VLOOKUP(G16,CODES!$H$5:$I$161,2,FALSE),(VLOOKUP(H16,CODES!$H$5:$I$161,2,FALSE))))</f>
        <v>-</v>
      </c>
      <c r="J16" s="22"/>
      <c r="K16" s="62">
        <f>IF(J16=0,0,VLOOKUP(J16,CODES!$C$6:$D$12,2,FALSE))</f>
        <v>0</v>
      </c>
      <c r="L16" s="62">
        <f t="shared" si="1"/>
        <v>0</v>
      </c>
      <c r="M16" s="62">
        <f t="shared" si="2"/>
        <v>0</v>
      </c>
      <c r="N16" s="63">
        <f t="shared" si="0"/>
        <v>0</v>
      </c>
      <c r="O16" s="11"/>
      <c r="P16" s="11"/>
      <c r="Q16" s="72">
        <f t="shared" si="3"/>
        <v>0</v>
      </c>
      <c r="R16" s="11"/>
      <c r="S16" s="11"/>
      <c r="T16" s="11"/>
      <c r="U16" s="11"/>
      <c r="V16" s="73">
        <f t="shared" si="4"/>
        <v>0</v>
      </c>
      <c r="W16" s="67">
        <f t="shared" si="5"/>
        <v>0</v>
      </c>
    </row>
    <row r="17" spans="1:23" s="3" customFormat="1" ht="17.100000000000001" customHeight="1" x14ac:dyDescent="0.25">
      <c r="A17" s="29">
        <v>12</v>
      </c>
      <c r="B17" s="106"/>
      <c r="C17" s="107"/>
      <c r="D17" s="4"/>
      <c r="E17" s="5"/>
      <c r="F17" s="21"/>
      <c r="G17" s="44"/>
      <c r="H17" s="44"/>
      <c r="I17" s="61" t="str">
        <f>IF(G17=0,"-",IF(H17="Cyprus",VLOOKUP(G17,CODES!$H$5:$I$161,2,FALSE),(VLOOKUP(H17,CODES!$H$5:$I$161,2,FALSE))))</f>
        <v>-</v>
      </c>
      <c r="J17" s="22"/>
      <c r="K17" s="62">
        <f>IF(J17=0,0,VLOOKUP(J17,CODES!$C$6:$D$12,2,FALSE))</f>
        <v>0</v>
      </c>
      <c r="L17" s="62">
        <f t="shared" si="1"/>
        <v>0</v>
      </c>
      <c r="M17" s="62">
        <f t="shared" si="2"/>
        <v>0</v>
      </c>
      <c r="N17" s="63">
        <f t="shared" si="0"/>
        <v>0</v>
      </c>
      <c r="O17" s="11"/>
      <c r="P17" s="11"/>
      <c r="Q17" s="72">
        <f t="shared" si="3"/>
        <v>0</v>
      </c>
      <c r="R17" s="11"/>
      <c r="S17" s="11"/>
      <c r="T17" s="11"/>
      <c r="U17" s="11"/>
      <c r="V17" s="73">
        <f t="shared" si="4"/>
        <v>0</v>
      </c>
      <c r="W17" s="67">
        <f t="shared" si="5"/>
        <v>0</v>
      </c>
    </row>
    <row r="18" spans="1:23" s="3" customFormat="1" ht="17.100000000000001" customHeight="1" x14ac:dyDescent="0.25">
      <c r="A18" s="29">
        <v>13</v>
      </c>
      <c r="B18" s="106"/>
      <c r="C18" s="107"/>
      <c r="D18" s="4"/>
      <c r="E18" s="5"/>
      <c r="F18" s="21"/>
      <c r="G18" s="44"/>
      <c r="H18" s="44"/>
      <c r="I18" s="61" t="str">
        <f>IF(G18=0,"-",IF(H18="Cyprus",VLOOKUP(G18,CODES!$H$5:$I$161,2,FALSE),(VLOOKUP(H18,CODES!$H$5:$I$161,2,FALSE))))</f>
        <v>-</v>
      </c>
      <c r="J18" s="22"/>
      <c r="K18" s="62">
        <f>IF(J18=0,0,VLOOKUP(J18,CODES!$C$6:$D$12,2,FALSE))</f>
        <v>0</v>
      </c>
      <c r="L18" s="62">
        <f t="shared" si="1"/>
        <v>0</v>
      </c>
      <c r="M18" s="62">
        <f t="shared" si="2"/>
        <v>0</v>
      </c>
      <c r="N18" s="63">
        <f t="shared" si="0"/>
        <v>0</v>
      </c>
      <c r="O18" s="11"/>
      <c r="P18" s="11"/>
      <c r="Q18" s="72">
        <f t="shared" si="3"/>
        <v>0</v>
      </c>
      <c r="R18" s="11"/>
      <c r="S18" s="11"/>
      <c r="T18" s="11"/>
      <c r="U18" s="11"/>
      <c r="V18" s="73">
        <f t="shared" si="4"/>
        <v>0</v>
      </c>
      <c r="W18" s="67">
        <f t="shared" si="5"/>
        <v>0</v>
      </c>
    </row>
    <row r="19" spans="1:23" s="3" customFormat="1" ht="17.100000000000001" customHeight="1" x14ac:dyDescent="0.25">
      <c r="A19" s="29">
        <v>14</v>
      </c>
      <c r="B19" s="106"/>
      <c r="C19" s="107"/>
      <c r="D19" s="4"/>
      <c r="E19" s="5"/>
      <c r="F19" s="21"/>
      <c r="G19" s="44"/>
      <c r="H19" s="44"/>
      <c r="I19" s="61" t="str">
        <f>IF(G19=0,"-",IF(H19="Cyprus",VLOOKUP(G19,CODES!$H$5:$I$161,2,FALSE),(VLOOKUP(H19,CODES!$H$5:$I$161,2,FALSE))))</f>
        <v>-</v>
      </c>
      <c r="J19" s="22"/>
      <c r="K19" s="62">
        <f>IF(J19=0,0,VLOOKUP(J19,CODES!$C$6:$D$12,2,FALSE))</f>
        <v>0</v>
      </c>
      <c r="L19" s="62">
        <f t="shared" si="1"/>
        <v>0</v>
      </c>
      <c r="M19" s="62">
        <f t="shared" si="2"/>
        <v>0</v>
      </c>
      <c r="N19" s="63">
        <f t="shared" si="0"/>
        <v>0</v>
      </c>
      <c r="O19" s="11"/>
      <c r="P19" s="11"/>
      <c r="Q19" s="72">
        <f t="shared" si="3"/>
        <v>0</v>
      </c>
      <c r="R19" s="11"/>
      <c r="S19" s="11"/>
      <c r="T19" s="11"/>
      <c r="U19" s="11"/>
      <c r="V19" s="73">
        <f t="shared" si="4"/>
        <v>0</v>
      </c>
      <c r="W19" s="67">
        <f t="shared" si="5"/>
        <v>0</v>
      </c>
    </row>
    <row r="20" spans="1:23" s="3" customFormat="1" ht="17.100000000000001" customHeight="1" x14ac:dyDescent="0.25">
      <c r="A20" s="29">
        <v>15</v>
      </c>
      <c r="B20" s="106"/>
      <c r="C20" s="107"/>
      <c r="D20" s="4"/>
      <c r="E20" s="5"/>
      <c r="F20" s="21"/>
      <c r="G20" s="44"/>
      <c r="H20" s="44"/>
      <c r="I20" s="61" t="str">
        <f>IF(G20=0,"-",IF(H20="Cyprus",VLOOKUP(G20,CODES!$H$5:$I$161,2,FALSE),(VLOOKUP(H20,CODES!$H$5:$I$161,2,FALSE))))</f>
        <v>-</v>
      </c>
      <c r="J20" s="22"/>
      <c r="K20" s="62">
        <f>IF(J20=0,0,VLOOKUP(J20,CODES!$C$6:$D$12,2,FALSE))</f>
        <v>0</v>
      </c>
      <c r="L20" s="62">
        <f t="shared" si="1"/>
        <v>0</v>
      </c>
      <c r="M20" s="62">
        <f t="shared" si="2"/>
        <v>0</v>
      </c>
      <c r="N20" s="63">
        <f t="shared" si="0"/>
        <v>0</v>
      </c>
      <c r="O20" s="11"/>
      <c r="P20" s="11"/>
      <c r="Q20" s="72">
        <f t="shared" si="3"/>
        <v>0</v>
      </c>
      <c r="R20" s="11"/>
      <c r="S20" s="11"/>
      <c r="T20" s="11"/>
      <c r="U20" s="11"/>
      <c r="V20" s="73">
        <f t="shared" ref="V20:V30" si="6">SUM(R20:U20)</f>
        <v>0</v>
      </c>
      <c r="W20" s="67">
        <f t="shared" ref="W20:W30" si="7">Q20-V20</f>
        <v>0</v>
      </c>
    </row>
    <row r="21" spans="1:23" s="3" customFormat="1" ht="17.100000000000001" customHeight="1" x14ac:dyDescent="0.25">
      <c r="A21" s="29">
        <v>16</v>
      </c>
      <c r="B21" s="106"/>
      <c r="C21" s="107"/>
      <c r="D21" s="4"/>
      <c r="E21" s="5"/>
      <c r="F21" s="21"/>
      <c r="G21" s="44"/>
      <c r="H21" s="44"/>
      <c r="I21" s="61" t="str">
        <f>IF(G21=0,"-",IF(H21="Cyprus",VLOOKUP(G21,CODES!$H$5:$I$161,2,FALSE),(VLOOKUP(H21,CODES!$H$5:$I$161,2,FALSE))))</f>
        <v>-</v>
      </c>
      <c r="J21" s="22"/>
      <c r="K21" s="62">
        <f>IF(J21=0,0,VLOOKUP(J21,CODES!$C$6:$D$12,2,FALSE))</f>
        <v>0</v>
      </c>
      <c r="L21" s="62">
        <f t="shared" si="1"/>
        <v>0</v>
      </c>
      <c r="M21" s="62">
        <f t="shared" si="2"/>
        <v>0</v>
      </c>
      <c r="N21" s="63">
        <f t="shared" si="0"/>
        <v>0</v>
      </c>
      <c r="O21" s="11"/>
      <c r="P21" s="11"/>
      <c r="Q21" s="72">
        <f t="shared" si="3"/>
        <v>0</v>
      </c>
      <c r="R21" s="11"/>
      <c r="S21" s="11"/>
      <c r="T21" s="11"/>
      <c r="U21" s="11"/>
      <c r="V21" s="73">
        <f t="shared" si="6"/>
        <v>0</v>
      </c>
      <c r="W21" s="67">
        <f t="shared" si="7"/>
        <v>0</v>
      </c>
    </row>
    <row r="22" spans="1:23" s="3" customFormat="1" ht="17.100000000000001" customHeight="1" x14ac:dyDescent="0.25">
      <c r="A22" s="29">
        <v>17</v>
      </c>
      <c r="B22" s="106"/>
      <c r="C22" s="107"/>
      <c r="D22" s="4"/>
      <c r="E22" s="5"/>
      <c r="F22" s="21"/>
      <c r="G22" s="44"/>
      <c r="H22" s="44"/>
      <c r="I22" s="61" t="str">
        <f>IF(G22=0,"-",IF(H22="Cyprus",VLOOKUP(G22,CODES!$H$5:$I$161,2,FALSE),(VLOOKUP(H22,CODES!$H$5:$I$161,2,FALSE))))</f>
        <v>-</v>
      </c>
      <c r="J22" s="22"/>
      <c r="K22" s="62">
        <f>IF(J22=0,0,VLOOKUP(J22,CODES!$C$6:$D$12,2,FALSE))</f>
        <v>0</v>
      </c>
      <c r="L22" s="62">
        <f t="shared" si="1"/>
        <v>0</v>
      </c>
      <c r="M22" s="62">
        <f t="shared" si="2"/>
        <v>0</v>
      </c>
      <c r="N22" s="63">
        <f t="shared" si="0"/>
        <v>0</v>
      </c>
      <c r="O22" s="11"/>
      <c r="P22" s="11"/>
      <c r="Q22" s="72">
        <f t="shared" si="3"/>
        <v>0</v>
      </c>
      <c r="R22" s="11"/>
      <c r="S22" s="11"/>
      <c r="T22" s="11"/>
      <c r="U22" s="11"/>
      <c r="V22" s="73">
        <f t="shared" si="6"/>
        <v>0</v>
      </c>
      <c r="W22" s="67">
        <f t="shared" si="7"/>
        <v>0</v>
      </c>
    </row>
    <row r="23" spans="1:23" s="3" customFormat="1" ht="17.100000000000001" customHeight="1" x14ac:dyDescent="0.25">
      <c r="A23" s="29">
        <v>18</v>
      </c>
      <c r="B23" s="106"/>
      <c r="C23" s="107"/>
      <c r="D23" s="4"/>
      <c r="E23" s="5"/>
      <c r="F23" s="21"/>
      <c r="G23" s="44"/>
      <c r="H23" s="44"/>
      <c r="I23" s="61" t="str">
        <f>IF(G23=0,"-",IF(H23="Cyprus",VLOOKUP(G23,CODES!$H$5:$I$161,2,FALSE),(VLOOKUP(H23,CODES!$H$5:$I$161,2,FALSE))))</f>
        <v>-</v>
      </c>
      <c r="J23" s="22"/>
      <c r="K23" s="62">
        <f>IF(J23=0,0,VLOOKUP(J23,CODES!$C$6:$D$12,2,FALSE))</f>
        <v>0</v>
      </c>
      <c r="L23" s="62">
        <f t="shared" si="1"/>
        <v>0</v>
      </c>
      <c r="M23" s="62">
        <f t="shared" si="2"/>
        <v>0</v>
      </c>
      <c r="N23" s="63">
        <f t="shared" si="0"/>
        <v>0</v>
      </c>
      <c r="O23" s="11"/>
      <c r="P23" s="11"/>
      <c r="Q23" s="72">
        <f t="shared" si="3"/>
        <v>0</v>
      </c>
      <c r="R23" s="11"/>
      <c r="S23" s="11"/>
      <c r="T23" s="11"/>
      <c r="U23" s="11"/>
      <c r="V23" s="73">
        <f t="shared" si="6"/>
        <v>0</v>
      </c>
      <c r="W23" s="67">
        <f t="shared" si="7"/>
        <v>0</v>
      </c>
    </row>
    <row r="24" spans="1:23" s="3" customFormat="1" ht="17.100000000000001" customHeight="1" x14ac:dyDescent="0.25">
      <c r="A24" s="29">
        <v>19</v>
      </c>
      <c r="B24" s="106"/>
      <c r="C24" s="107"/>
      <c r="D24" s="4"/>
      <c r="E24" s="5"/>
      <c r="F24" s="21"/>
      <c r="G24" s="44"/>
      <c r="H24" s="44"/>
      <c r="I24" s="61" t="str">
        <f>IF(G24=0,"-",IF(H24="Cyprus",VLOOKUP(G24,CODES!$H$5:$I$161,2,FALSE),(VLOOKUP(H24,CODES!$H$5:$I$161,2,FALSE))))</f>
        <v>-</v>
      </c>
      <c r="J24" s="22"/>
      <c r="K24" s="62">
        <f>IF(J24=0,0,VLOOKUP(J24,CODES!$C$6:$D$12,2,FALSE))</f>
        <v>0</v>
      </c>
      <c r="L24" s="62">
        <f t="shared" si="1"/>
        <v>0</v>
      </c>
      <c r="M24" s="62">
        <f t="shared" si="2"/>
        <v>0</v>
      </c>
      <c r="N24" s="63">
        <f t="shared" si="0"/>
        <v>0</v>
      </c>
      <c r="O24" s="11"/>
      <c r="P24" s="11"/>
      <c r="Q24" s="72">
        <f t="shared" si="3"/>
        <v>0</v>
      </c>
      <c r="R24" s="11"/>
      <c r="S24" s="11"/>
      <c r="T24" s="11"/>
      <c r="U24" s="11"/>
      <c r="V24" s="73">
        <f t="shared" si="6"/>
        <v>0</v>
      </c>
      <c r="W24" s="67">
        <f t="shared" si="7"/>
        <v>0</v>
      </c>
    </row>
    <row r="25" spans="1:23" s="3" customFormat="1" ht="17.100000000000001" customHeight="1" x14ac:dyDescent="0.25">
      <c r="A25" s="29">
        <v>20</v>
      </c>
      <c r="B25" s="106"/>
      <c r="C25" s="107"/>
      <c r="D25" s="4"/>
      <c r="E25" s="5"/>
      <c r="F25" s="21"/>
      <c r="G25" s="44"/>
      <c r="H25" s="44"/>
      <c r="I25" s="61" t="str">
        <f>IF(G25=0,"-",IF(H25="Cyprus",VLOOKUP(G25,CODES!$H$5:$I$161,2,FALSE),(VLOOKUP(H25,CODES!$H$5:$I$161,2,FALSE))))</f>
        <v>-</v>
      </c>
      <c r="J25" s="22"/>
      <c r="K25" s="62">
        <f>IF(J25=0,0,VLOOKUP(J25,CODES!$C$6:$D$12,2,FALSE))</f>
        <v>0</v>
      </c>
      <c r="L25" s="62">
        <f t="shared" si="1"/>
        <v>0</v>
      </c>
      <c r="M25" s="62">
        <f t="shared" si="2"/>
        <v>0</v>
      </c>
      <c r="N25" s="63">
        <f t="shared" si="0"/>
        <v>0</v>
      </c>
      <c r="O25" s="11"/>
      <c r="P25" s="11"/>
      <c r="Q25" s="72">
        <f t="shared" si="3"/>
        <v>0</v>
      </c>
      <c r="R25" s="11"/>
      <c r="S25" s="11"/>
      <c r="T25" s="11"/>
      <c r="U25" s="11"/>
      <c r="V25" s="73">
        <f t="shared" si="6"/>
        <v>0</v>
      </c>
      <c r="W25" s="67">
        <f t="shared" si="7"/>
        <v>0</v>
      </c>
    </row>
    <row r="26" spans="1:23" s="3" customFormat="1" ht="17.100000000000001" customHeight="1" x14ac:dyDescent="0.25">
      <c r="A26" s="29">
        <v>21</v>
      </c>
      <c r="B26" s="106"/>
      <c r="C26" s="107"/>
      <c r="D26" s="4"/>
      <c r="E26" s="5"/>
      <c r="F26" s="21"/>
      <c r="G26" s="44"/>
      <c r="H26" s="44"/>
      <c r="I26" s="61" t="str">
        <f>IF(G26=0,"-",IF(H26="Cyprus",VLOOKUP(G26,CODES!$H$5:$I$161,2,FALSE),(VLOOKUP(H26,CODES!$H$5:$I$161,2,FALSE))))</f>
        <v>-</v>
      </c>
      <c r="J26" s="22"/>
      <c r="K26" s="62">
        <f>IF(J26=0,0,VLOOKUP(J26,CODES!$C$6:$D$12,2,FALSE))</f>
        <v>0</v>
      </c>
      <c r="L26" s="62">
        <f t="shared" si="1"/>
        <v>0</v>
      </c>
      <c r="M26" s="62">
        <f t="shared" si="2"/>
        <v>0</v>
      </c>
      <c r="N26" s="63">
        <f t="shared" si="0"/>
        <v>0</v>
      </c>
      <c r="O26" s="11"/>
      <c r="P26" s="11"/>
      <c r="Q26" s="72">
        <f t="shared" si="3"/>
        <v>0</v>
      </c>
      <c r="R26" s="11"/>
      <c r="S26" s="11"/>
      <c r="T26" s="11"/>
      <c r="U26" s="11"/>
      <c r="V26" s="73">
        <f t="shared" si="6"/>
        <v>0</v>
      </c>
      <c r="W26" s="67">
        <f t="shared" si="7"/>
        <v>0</v>
      </c>
    </row>
    <row r="27" spans="1:23" s="3" customFormat="1" ht="17.100000000000001" customHeight="1" x14ac:dyDescent="0.25">
      <c r="A27" s="29">
        <v>22</v>
      </c>
      <c r="B27" s="106"/>
      <c r="C27" s="107"/>
      <c r="D27" s="4"/>
      <c r="E27" s="5"/>
      <c r="F27" s="21"/>
      <c r="G27" s="44"/>
      <c r="H27" s="44"/>
      <c r="I27" s="61" t="str">
        <f>IF(G27=0,"-",IF(H27="Cyprus",VLOOKUP(G27,CODES!$H$5:$I$161,2,FALSE),(VLOOKUP(H27,CODES!$H$5:$I$161,2,FALSE))))</f>
        <v>-</v>
      </c>
      <c r="J27" s="22"/>
      <c r="K27" s="62">
        <f>IF(J27=0,0,VLOOKUP(J27,CODES!$C$6:$D$12,2,FALSE))</f>
        <v>0</v>
      </c>
      <c r="L27" s="62">
        <f t="shared" si="1"/>
        <v>0</v>
      </c>
      <c r="M27" s="62">
        <f t="shared" si="2"/>
        <v>0</v>
      </c>
      <c r="N27" s="63">
        <f t="shared" si="0"/>
        <v>0</v>
      </c>
      <c r="O27" s="11"/>
      <c r="P27" s="11"/>
      <c r="Q27" s="72">
        <f t="shared" si="3"/>
        <v>0</v>
      </c>
      <c r="R27" s="11"/>
      <c r="S27" s="11"/>
      <c r="T27" s="11"/>
      <c r="U27" s="11"/>
      <c r="V27" s="73">
        <f t="shared" si="6"/>
        <v>0</v>
      </c>
      <c r="W27" s="67">
        <f t="shared" si="7"/>
        <v>0</v>
      </c>
    </row>
    <row r="28" spans="1:23" s="3" customFormat="1" ht="17.100000000000001" customHeight="1" x14ac:dyDescent="0.25">
      <c r="A28" s="29">
        <v>23</v>
      </c>
      <c r="B28" s="106"/>
      <c r="C28" s="107"/>
      <c r="D28" s="4"/>
      <c r="E28" s="5"/>
      <c r="F28" s="21"/>
      <c r="G28" s="44"/>
      <c r="H28" s="44"/>
      <c r="I28" s="61" t="str">
        <f>IF(G28=0,"-",IF(H28="Cyprus",VLOOKUP(G28,CODES!$H$5:$I$161,2,FALSE),(VLOOKUP(H28,CODES!$H$5:$I$161,2,FALSE))))</f>
        <v>-</v>
      </c>
      <c r="J28" s="22"/>
      <c r="K28" s="62">
        <f>IF(J28=0,0,VLOOKUP(J28,CODES!$C$6:$D$12,2,FALSE))</f>
        <v>0</v>
      </c>
      <c r="L28" s="62">
        <f t="shared" si="1"/>
        <v>0</v>
      </c>
      <c r="M28" s="62">
        <f t="shared" si="2"/>
        <v>0</v>
      </c>
      <c r="N28" s="63">
        <f t="shared" si="0"/>
        <v>0</v>
      </c>
      <c r="O28" s="11"/>
      <c r="P28" s="11"/>
      <c r="Q28" s="72">
        <f t="shared" si="3"/>
        <v>0</v>
      </c>
      <c r="R28" s="11"/>
      <c r="S28" s="11"/>
      <c r="T28" s="11"/>
      <c r="U28" s="11"/>
      <c r="V28" s="73">
        <f t="shared" si="6"/>
        <v>0</v>
      </c>
      <c r="W28" s="67">
        <f t="shared" si="7"/>
        <v>0</v>
      </c>
    </row>
    <row r="29" spans="1:23" s="3" customFormat="1" ht="17.100000000000001" customHeight="1" x14ac:dyDescent="0.25">
      <c r="A29" s="29">
        <v>24</v>
      </c>
      <c r="B29" s="106"/>
      <c r="C29" s="107"/>
      <c r="D29" s="4"/>
      <c r="E29" s="5"/>
      <c r="F29" s="21"/>
      <c r="G29" s="44"/>
      <c r="H29" s="44"/>
      <c r="I29" s="61" t="str">
        <f>IF(G29=0,"-",IF(H29="Cyprus",VLOOKUP(G29,CODES!$H$5:$I$161,2,FALSE),(VLOOKUP(H29,CODES!$H$5:$I$161,2,FALSE))))</f>
        <v>-</v>
      </c>
      <c r="J29" s="22"/>
      <c r="K29" s="62">
        <f>IF(J29=0,0,VLOOKUP(J29,CODES!$C$6:$D$12,2,FALSE))</f>
        <v>0</v>
      </c>
      <c r="L29" s="62">
        <f t="shared" si="1"/>
        <v>0</v>
      </c>
      <c r="M29" s="62">
        <f t="shared" si="2"/>
        <v>0</v>
      </c>
      <c r="N29" s="63">
        <f t="shared" si="0"/>
        <v>0</v>
      </c>
      <c r="O29" s="11"/>
      <c r="P29" s="11"/>
      <c r="Q29" s="72">
        <f t="shared" si="3"/>
        <v>0</v>
      </c>
      <c r="R29" s="11"/>
      <c r="S29" s="11"/>
      <c r="T29" s="11"/>
      <c r="U29" s="11"/>
      <c r="V29" s="73">
        <f t="shared" si="6"/>
        <v>0</v>
      </c>
      <c r="W29" s="67">
        <f t="shared" si="7"/>
        <v>0</v>
      </c>
    </row>
    <row r="30" spans="1:23" s="3" customFormat="1" ht="17.100000000000001" customHeight="1" x14ac:dyDescent="0.25">
      <c r="A30" s="29">
        <v>25</v>
      </c>
      <c r="B30" s="106"/>
      <c r="C30" s="107"/>
      <c r="D30" s="4"/>
      <c r="E30" s="5"/>
      <c r="F30" s="21"/>
      <c r="G30" s="44"/>
      <c r="H30" s="44"/>
      <c r="I30" s="61" t="str">
        <f>IF(G30=0,"-",IF(H30="Cyprus",VLOOKUP(G30,CODES!$H$5:$I$161,2,FALSE),(VLOOKUP(H30,CODES!$H$5:$I$161,2,FALSE))))</f>
        <v>-</v>
      </c>
      <c r="J30" s="22"/>
      <c r="K30" s="62">
        <f>IF(J30=0,0,VLOOKUP(J30,CODES!$C$6:$D$12,2,FALSE))</f>
        <v>0</v>
      </c>
      <c r="L30" s="62">
        <f t="shared" si="1"/>
        <v>0</v>
      </c>
      <c r="M30" s="62">
        <f t="shared" si="2"/>
        <v>0</v>
      </c>
      <c r="N30" s="63">
        <f t="shared" si="0"/>
        <v>0</v>
      </c>
      <c r="O30" s="11"/>
      <c r="P30" s="11"/>
      <c r="Q30" s="72">
        <f t="shared" si="3"/>
        <v>0</v>
      </c>
      <c r="R30" s="11"/>
      <c r="S30" s="11"/>
      <c r="T30" s="11"/>
      <c r="U30" s="11"/>
      <c r="V30" s="73">
        <f t="shared" si="6"/>
        <v>0</v>
      </c>
      <c r="W30" s="67">
        <f t="shared" si="7"/>
        <v>0</v>
      </c>
    </row>
    <row r="31" spans="1:23" s="7" customFormat="1" ht="17.100000000000001" customHeight="1" x14ac:dyDescent="0.25">
      <c r="A31" s="37"/>
      <c r="B31" s="108" t="s">
        <v>2</v>
      </c>
      <c r="C31" s="109"/>
      <c r="D31" s="38"/>
      <c r="E31" s="38"/>
      <c r="F31" s="57">
        <f>SUM(F6:F30)</f>
        <v>0</v>
      </c>
      <c r="G31" s="38"/>
      <c r="H31" s="38"/>
      <c r="I31" s="38"/>
      <c r="J31" s="38"/>
      <c r="K31" s="70"/>
      <c r="L31" s="70"/>
      <c r="M31" s="71"/>
      <c r="N31" s="71"/>
      <c r="O31" s="28">
        <f>SUM(O6:O30)</f>
        <v>0</v>
      </c>
      <c r="P31" s="28">
        <f t="shared" ref="P31:W31" si="8">SUM(P6:P30)</f>
        <v>0</v>
      </c>
      <c r="Q31" s="28">
        <f t="shared" si="8"/>
        <v>0</v>
      </c>
      <c r="R31" s="28">
        <f t="shared" si="8"/>
        <v>0</v>
      </c>
      <c r="S31" s="28">
        <f t="shared" si="8"/>
        <v>0</v>
      </c>
      <c r="T31" s="28">
        <f t="shared" si="8"/>
        <v>0</v>
      </c>
      <c r="U31" s="28">
        <f t="shared" si="8"/>
        <v>0</v>
      </c>
      <c r="V31" s="28">
        <f t="shared" si="8"/>
        <v>0</v>
      </c>
      <c r="W31" s="28">
        <f t="shared" si="8"/>
        <v>0</v>
      </c>
    </row>
    <row r="33" spans="1:23" s="41" customFormat="1" ht="33" customHeight="1" x14ac:dyDescent="0.25">
      <c r="A33" s="4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</row>
    <row r="36" spans="1:23" x14ac:dyDescent="0.25">
      <c r="C36" s="30"/>
    </row>
  </sheetData>
  <sheetProtection password="CE55" sheet="1" objects="1" scenarios="1"/>
  <protectedRanges>
    <protectedRange sqref="G7:H30" name="Range2_1"/>
    <protectedRange sqref="J6:J30" name="Range2"/>
    <protectedRange sqref="B6:F30" name="Range1"/>
    <protectedRange sqref="G6:H6" name="Range2_2"/>
  </protectedRanges>
  <dataConsolidate/>
  <mergeCells count="38">
    <mergeCell ref="B33:W33"/>
    <mergeCell ref="B9:C9"/>
    <mergeCell ref="J4:J5"/>
    <mergeCell ref="I4:I5"/>
    <mergeCell ref="K4:N4"/>
    <mergeCell ref="B6:C6"/>
    <mergeCell ref="B7:C7"/>
    <mergeCell ref="B8:C8"/>
    <mergeCell ref="B20:C20"/>
    <mergeCell ref="B21:C21"/>
    <mergeCell ref="B22:C22"/>
    <mergeCell ref="D4:F4"/>
    <mergeCell ref="O4:Q4"/>
    <mergeCell ref="R4:W4"/>
    <mergeCell ref="B28:C28"/>
    <mergeCell ref="B29:C29"/>
    <mergeCell ref="B27:C27"/>
    <mergeCell ref="A1:W1"/>
    <mergeCell ref="B10:C10"/>
    <mergeCell ref="B31:C31"/>
    <mergeCell ref="B12:C12"/>
    <mergeCell ref="B13:C13"/>
    <mergeCell ref="B14:C14"/>
    <mergeCell ref="B15:C15"/>
    <mergeCell ref="B16:C16"/>
    <mergeCell ref="B17:C17"/>
    <mergeCell ref="B18:C18"/>
    <mergeCell ref="B19:C19"/>
    <mergeCell ref="B30:C30"/>
    <mergeCell ref="B11:C11"/>
    <mergeCell ref="A4:A5"/>
    <mergeCell ref="B4:C5"/>
    <mergeCell ref="H4:H5"/>
    <mergeCell ref="B23:C23"/>
    <mergeCell ref="B24:C24"/>
    <mergeCell ref="B25:C25"/>
    <mergeCell ref="B26:C26"/>
    <mergeCell ref="G4:G5"/>
  </mergeCells>
  <conditionalFormatting sqref="O6:O30">
    <cfRule type="cellIs" dxfId="3" priority="2" operator="greaterThan">
      <formula>K6</formula>
    </cfRule>
  </conditionalFormatting>
  <conditionalFormatting sqref="P6:P30">
    <cfRule type="cellIs" dxfId="2" priority="1" operator="greaterThan">
      <formula>M6</formula>
    </cfRule>
  </conditionalFormatting>
  <printOptions horizontalCentered="1"/>
  <pageMargins left="0.31496062992125984" right="0.19685039370078741" top="0.74803149606299213" bottom="0.74803149606299213" header="0.31496062992125984" footer="0.31496062992125984"/>
  <pageSetup paperSize="9" scale="57" fitToHeight="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CODES!$A$6:$A$64</xm:f>
          </x14:formula1>
          <xm:sqref>F6:F30</xm:sqref>
        </x14:dataValidation>
        <x14:dataValidation type="list" allowBlank="1" showInputMessage="1" showErrorMessage="1">
          <x14:formula1>
            <xm:f>CODES!$C$6:$C$12</xm:f>
          </x14:formula1>
          <xm:sqref>J6:J30</xm:sqref>
        </x14:dataValidation>
        <x14:dataValidation type="list" allowBlank="1" showInputMessage="1" showErrorMessage="1">
          <x14:formula1>
            <xm:f>CODES!$H$5:$H$161</xm:f>
          </x14:formula1>
          <xm:sqref>G6:H30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Normal="100" workbookViewId="0">
      <selection activeCell="F6" sqref="F6"/>
    </sheetView>
  </sheetViews>
  <sheetFormatPr defaultRowHeight="15" x14ac:dyDescent="0.25"/>
  <cols>
    <col min="1" max="1" width="6" style="1" customWidth="1"/>
    <col min="2" max="2" width="22.5703125" customWidth="1"/>
    <col min="3" max="3" width="13.42578125" customWidth="1"/>
    <col min="4" max="5" width="10.140625" style="1" bestFit="1" customWidth="1"/>
    <col min="6" max="6" width="7.85546875" style="1" bestFit="1" customWidth="1"/>
    <col min="7" max="7" width="12" style="1" customWidth="1"/>
    <col min="8" max="8" width="11.7109375" style="1" customWidth="1"/>
    <col min="9" max="9" width="20.85546875" style="1" bestFit="1" customWidth="1"/>
    <col min="10" max="10" width="12" style="1" bestFit="1" customWidth="1"/>
    <col min="11" max="11" width="9.140625" style="1" bestFit="1" customWidth="1"/>
    <col min="12" max="12" width="9.140625" style="1" hidden="1" customWidth="1"/>
    <col min="13" max="13" width="10.85546875" bestFit="1" customWidth="1"/>
    <col min="14" max="14" width="10.42578125" customWidth="1"/>
    <col min="15" max="15" width="8.28515625" customWidth="1"/>
    <col min="16" max="16" width="8.42578125" bestFit="1" customWidth="1"/>
    <col min="17" max="17" width="9.140625" customWidth="1"/>
    <col min="18" max="21" width="9.85546875" bestFit="1" customWidth="1"/>
    <col min="22" max="22" width="9.140625" customWidth="1"/>
    <col min="23" max="23" width="9.42578125" customWidth="1"/>
    <col min="24" max="24" width="5.28515625" customWidth="1"/>
  </cols>
  <sheetData>
    <row r="1" spans="1:24" ht="50.25" customHeight="1" x14ac:dyDescent="0.4">
      <c r="A1" s="97" t="s">
        <v>231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4" spans="1:24" s="14" customFormat="1" ht="40.5" customHeight="1" x14ac:dyDescent="0.25">
      <c r="A4" s="99"/>
      <c r="B4" s="100" t="s">
        <v>12</v>
      </c>
      <c r="C4" s="100"/>
      <c r="D4" s="94" t="s">
        <v>189</v>
      </c>
      <c r="E4" s="95"/>
      <c r="F4" s="96"/>
      <c r="G4" s="101" t="s">
        <v>192</v>
      </c>
      <c r="H4" s="98" t="s">
        <v>85</v>
      </c>
      <c r="I4" s="101" t="s">
        <v>87</v>
      </c>
      <c r="J4" s="98" t="s">
        <v>5</v>
      </c>
      <c r="K4" s="98" t="s">
        <v>88</v>
      </c>
      <c r="L4" s="98"/>
      <c r="M4" s="98"/>
      <c r="N4" s="98"/>
      <c r="O4" s="103" t="s">
        <v>199</v>
      </c>
      <c r="P4" s="104"/>
      <c r="Q4" s="105"/>
      <c r="R4" s="94" t="s">
        <v>194</v>
      </c>
      <c r="S4" s="95"/>
      <c r="T4" s="95"/>
      <c r="U4" s="95"/>
      <c r="V4" s="95"/>
      <c r="W4" s="96"/>
    </row>
    <row r="5" spans="1:24" s="2" customFormat="1" ht="68.25" customHeight="1" x14ac:dyDescent="0.25">
      <c r="A5" s="99"/>
      <c r="B5" s="100"/>
      <c r="C5" s="100"/>
      <c r="D5" s="54" t="s">
        <v>0</v>
      </c>
      <c r="E5" s="54" t="s">
        <v>1</v>
      </c>
      <c r="F5" s="55" t="s">
        <v>8</v>
      </c>
      <c r="G5" s="102"/>
      <c r="H5" s="98"/>
      <c r="I5" s="102"/>
      <c r="J5" s="98"/>
      <c r="K5" s="53" t="s">
        <v>191</v>
      </c>
      <c r="L5" s="53" t="s">
        <v>9</v>
      </c>
      <c r="M5" s="53" t="s">
        <v>190</v>
      </c>
      <c r="N5" s="53" t="s">
        <v>13</v>
      </c>
      <c r="O5" s="47" t="s">
        <v>93</v>
      </c>
      <c r="P5" s="47" t="s">
        <v>94</v>
      </c>
      <c r="Q5" s="56" t="s">
        <v>95</v>
      </c>
      <c r="R5" s="47" t="s">
        <v>193</v>
      </c>
      <c r="S5" s="47" t="s">
        <v>100</v>
      </c>
      <c r="T5" s="47" t="s">
        <v>101</v>
      </c>
      <c r="U5" s="47" t="s">
        <v>102</v>
      </c>
      <c r="V5" s="47" t="s">
        <v>198</v>
      </c>
      <c r="W5" s="52" t="s">
        <v>14</v>
      </c>
    </row>
    <row r="6" spans="1:24" s="3" customFormat="1" ht="17.100000000000001" customHeight="1" x14ac:dyDescent="0.25">
      <c r="A6" s="29">
        <v>1</v>
      </c>
      <c r="B6" s="106"/>
      <c r="C6" s="107"/>
      <c r="D6" s="4"/>
      <c r="E6" s="5"/>
      <c r="F6" s="21"/>
      <c r="G6" s="44"/>
      <c r="H6" s="44"/>
      <c r="I6" s="61" t="str">
        <f>IF(G6=0,"-",IF(H6="Cyprus",VLOOKUP(G6,CODES!$H$5:$I$161,2,FALSE),(VLOOKUP(H6,CODES!$H$5:$I$161,2,FALSE))))</f>
        <v>-</v>
      </c>
      <c r="J6" s="22"/>
      <c r="K6" s="62">
        <f>IF(J6=0,0,VLOOKUP(J6,CODES!$C$6:$D$12,2,FALSE))</f>
        <v>0</v>
      </c>
      <c r="L6" s="62">
        <f>IF(H6=0,0,IF(H6="Cyprus",160,180))</f>
        <v>0</v>
      </c>
      <c r="M6" s="62">
        <f>ROUND(IF(F6&gt;=14,(L6*14)+(F6-14)*(L6*0.7),IF(F6&lt;15,L6*F6)),0)</f>
        <v>0</v>
      </c>
      <c r="N6" s="63">
        <f>SUM(K6+M6)</f>
        <v>0</v>
      </c>
      <c r="O6" s="11"/>
      <c r="P6" s="11"/>
      <c r="Q6" s="72">
        <f>SUM(O6:P6)</f>
        <v>0</v>
      </c>
      <c r="R6" s="11"/>
      <c r="S6" s="11"/>
      <c r="T6" s="11"/>
      <c r="U6" s="11"/>
      <c r="V6" s="73">
        <f>SUM(R6:U6)</f>
        <v>0</v>
      </c>
      <c r="W6" s="67">
        <f>Q6-V6</f>
        <v>0</v>
      </c>
      <c r="X6" s="39"/>
    </row>
    <row r="7" spans="1:24" s="3" customFormat="1" ht="17.100000000000001" customHeight="1" x14ac:dyDescent="0.25">
      <c r="A7" s="29">
        <v>2</v>
      </c>
      <c r="B7" s="106"/>
      <c r="C7" s="107"/>
      <c r="D7" s="4"/>
      <c r="E7" s="5"/>
      <c r="F7" s="21"/>
      <c r="G7" s="44"/>
      <c r="H7" s="44"/>
      <c r="I7" s="61" t="str">
        <f>IF(G7=0,"-",IF(H7="Cyprus",VLOOKUP(G7,CODES!$H$5:$I$161,2,FALSE),(VLOOKUP(H7,CODES!$H$5:$I$161,2,FALSE))))</f>
        <v>-</v>
      </c>
      <c r="J7" s="22"/>
      <c r="K7" s="62">
        <f>IF(J7=0,0,VLOOKUP(J7,CODES!$C$6:$D$12,2,FALSE))</f>
        <v>0</v>
      </c>
      <c r="L7" s="62">
        <f t="shared" ref="L7:L30" si="0">IF(H7=0,0,IF(H7="Cyprus",160,180))</f>
        <v>0</v>
      </c>
      <c r="M7" s="62">
        <f t="shared" ref="M7:M30" si="1">ROUND(IF(F7&gt;=14,(L7*14)+(F7-14)*(L7*0.7),IF(F7&lt;15,L7*F7)),0)</f>
        <v>0</v>
      </c>
      <c r="N7" s="63">
        <f t="shared" ref="N7:N30" si="2">SUM(K7+M7)</f>
        <v>0</v>
      </c>
      <c r="O7" s="11"/>
      <c r="P7" s="11"/>
      <c r="Q7" s="72">
        <f t="shared" ref="Q7:Q30" si="3">SUM(O7:P7)</f>
        <v>0</v>
      </c>
      <c r="R7" s="11"/>
      <c r="S7" s="11"/>
      <c r="T7" s="11"/>
      <c r="U7" s="11"/>
      <c r="V7" s="73">
        <f t="shared" ref="V7:V30" si="4">SUM(R7:U7)</f>
        <v>0</v>
      </c>
      <c r="W7" s="67">
        <f t="shared" ref="W7:W30" si="5">Q7-V7</f>
        <v>0</v>
      </c>
    </row>
    <row r="8" spans="1:24" s="3" customFormat="1" ht="17.100000000000001" customHeight="1" x14ac:dyDescent="0.25">
      <c r="A8" s="29">
        <v>3</v>
      </c>
      <c r="B8" s="106"/>
      <c r="C8" s="107"/>
      <c r="D8" s="4"/>
      <c r="E8" s="5"/>
      <c r="F8" s="21"/>
      <c r="G8" s="44"/>
      <c r="H8" s="44"/>
      <c r="I8" s="61" t="str">
        <f>IF(G8=0,"-",IF(H8="Cyprus",VLOOKUP(G8,CODES!$H$5:$I$161,2,FALSE),(VLOOKUP(H8,CODES!$H$5:$I$161,2,FALSE))))</f>
        <v>-</v>
      </c>
      <c r="J8" s="22"/>
      <c r="K8" s="62">
        <f>IF(J8=0,0,VLOOKUP(J8,CODES!$C$6:$D$12,2,FALSE))</f>
        <v>0</v>
      </c>
      <c r="L8" s="62">
        <f t="shared" si="0"/>
        <v>0</v>
      </c>
      <c r="M8" s="62">
        <f t="shared" si="1"/>
        <v>0</v>
      </c>
      <c r="N8" s="63">
        <f t="shared" si="2"/>
        <v>0</v>
      </c>
      <c r="O8" s="11"/>
      <c r="P8" s="11"/>
      <c r="Q8" s="72">
        <f t="shared" si="3"/>
        <v>0</v>
      </c>
      <c r="R8" s="11"/>
      <c r="S8" s="11"/>
      <c r="T8" s="11"/>
      <c r="U8" s="11"/>
      <c r="V8" s="73">
        <f t="shared" si="4"/>
        <v>0</v>
      </c>
      <c r="W8" s="67">
        <f t="shared" si="5"/>
        <v>0</v>
      </c>
    </row>
    <row r="9" spans="1:24" s="3" customFormat="1" ht="17.100000000000001" customHeight="1" x14ac:dyDescent="0.25">
      <c r="A9" s="29">
        <v>4</v>
      </c>
      <c r="B9" s="106"/>
      <c r="C9" s="107"/>
      <c r="D9" s="4"/>
      <c r="E9" s="5"/>
      <c r="F9" s="21"/>
      <c r="G9" s="44"/>
      <c r="H9" s="44"/>
      <c r="I9" s="61" t="str">
        <f>IF(G9=0,"-",IF(H9="Cyprus",VLOOKUP(G9,CODES!$H$5:$I$161,2,FALSE),(VLOOKUP(H9,CODES!$H$5:$I$161,2,FALSE))))</f>
        <v>-</v>
      </c>
      <c r="J9" s="22"/>
      <c r="K9" s="62">
        <f>IF(J9=0,0,VLOOKUP(J9,CODES!$C$6:$D$12,2,FALSE))</f>
        <v>0</v>
      </c>
      <c r="L9" s="62">
        <f t="shared" si="0"/>
        <v>0</v>
      </c>
      <c r="M9" s="62">
        <f t="shared" si="1"/>
        <v>0</v>
      </c>
      <c r="N9" s="63">
        <f t="shared" si="2"/>
        <v>0</v>
      </c>
      <c r="O9" s="11"/>
      <c r="P9" s="11"/>
      <c r="Q9" s="72">
        <f t="shared" si="3"/>
        <v>0</v>
      </c>
      <c r="R9" s="11"/>
      <c r="S9" s="11"/>
      <c r="T9" s="11"/>
      <c r="U9" s="11"/>
      <c r="V9" s="73">
        <f t="shared" si="4"/>
        <v>0</v>
      </c>
      <c r="W9" s="67">
        <f t="shared" si="5"/>
        <v>0</v>
      </c>
    </row>
    <row r="10" spans="1:24" s="3" customFormat="1" ht="17.100000000000001" customHeight="1" x14ac:dyDescent="0.25">
      <c r="A10" s="29">
        <v>5</v>
      </c>
      <c r="B10" s="106"/>
      <c r="C10" s="107"/>
      <c r="D10" s="4"/>
      <c r="E10" s="5"/>
      <c r="F10" s="21"/>
      <c r="G10" s="44"/>
      <c r="H10" s="44"/>
      <c r="I10" s="61" t="str">
        <f>IF(G10=0,"-",IF(H10="Cyprus",VLOOKUP(G10,CODES!$H$5:$I$161,2,FALSE),(VLOOKUP(H10,CODES!$H$5:$I$161,2,FALSE))))</f>
        <v>-</v>
      </c>
      <c r="J10" s="22"/>
      <c r="K10" s="62">
        <f>IF(J10=0,0,VLOOKUP(J10,CODES!$C$6:$D$12,2,FALSE))</f>
        <v>0</v>
      </c>
      <c r="L10" s="62">
        <f t="shared" si="0"/>
        <v>0</v>
      </c>
      <c r="M10" s="62">
        <f t="shared" si="1"/>
        <v>0</v>
      </c>
      <c r="N10" s="63">
        <f t="shared" si="2"/>
        <v>0</v>
      </c>
      <c r="O10" s="11"/>
      <c r="P10" s="11"/>
      <c r="Q10" s="72">
        <f t="shared" si="3"/>
        <v>0</v>
      </c>
      <c r="R10" s="11"/>
      <c r="S10" s="11"/>
      <c r="T10" s="11"/>
      <c r="U10" s="11"/>
      <c r="V10" s="73">
        <f t="shared" si="4"/>
        <v>0</v>
      </c>
      <c r="W10" s="67">
        <f t="shared" si="5"/>
        <v>0</v>
      </c>
    </row>
    <row r="11" spans="1:24" s="3" customFormat="1" ht="17.100000000000001" customHeight="1" x14ac:dyDescent="0.25">
      <c r="A11" s="29">
        <v>6</v>
      </c>
      <c r="B11" s="106"/>
      <c r="C11" s="107"/>
      <c r="D11" s="4"/>
      <c r="E11" s="5"/>
      <c r="F11" s="21"/>
      <c r="G11" s="44"/>
      <c r="H11" s="44"/>
      <c r="I11" s="61" t="str">
        <f>IF(G11=0,"-",IF(H11="Cyprus",VLOOKUP(G11,CODES!$H$5:$I$161,2,FALSE),(VLOOKUP(H11,CODES!$H$5:$I$161,2,FALSE))))</f>
        <v>-</v>
      </c>
      <c r="J11" s="22"/>
      <c r="K11" s="62">
        <f>IF(J11=0,0,VLOOKUP(J11,CODES!$C$6:$D$12,2,FALSE))</f>
        <v>0</v>
      </c>
      <c r="L11" s="62">
        <f t="shared" si="0"/>
        <v>0</v>
      </c>
      <c r="M11" s="62">
        <f t="shared" si="1"/>
        <v>0</v>
      </c>
      <c r="N11" s="63">
        <f t="shared" si="2"/>
        <v>0</v>
      </c>
      <c r="O11" s="11"/>
      <c r="P11" s="11"/>
      <c r="Q11" s="72">
        <f t="shared" si="3"/>
        <v>0</v>
      </c>
      <c r="R11" s="11"/>
      <c r="S11" s="11"/>
      <c r="T11" s="11"/>
      <c r="U11" s="11"/>
      <c r="V11" s="73">
        <f t="shared" si="4"/>
        <v>0</v>
      </c>
      <c r="W11" s="67">
        <f t="shared" si="5"/>
        <v>0</v>
      </c>
    </row>
    <row r="12" spans="1:24" s="3" customFormat="1" ht="17.100000000000001" customHeight="1" x14ac:dyDescent="0.25">
      <c r="A12" s="29">
        <v>7</v>
      </c>
      <c r="B12" s="106"/>
      <c r="C12" s="107"/>
      <c r="D12" s="4"/>
      <c r="E12" s="5"/>
      <c r="F12" s="21"/>
      <c r="G12" s="44"/>
      <c r="H12" s="44"/>
      <c r="I12" s="61" t="str">
        <f>IF(G12=0,"-",IF(H12="Cyprus",VLOOKUP(G12,CODES!$H$5:$I$161,2,FALSE),(VLOOKUP(H12,CODES!$H$5:$I$161,2,FALSE))))</f>
        <v>-</v>
      </c>
      <c r="J12" s="22"/>
      <c r="K12" s="62">
        <f>IF(J12=0,0,VLOOKUP(J12,CODES!$C$6:$D$12,2,FALSE))</f>
        <v>0</v>
      </c>
      <c r="L12" s="62">
        <f t="shared" si="0"/>
        <v>0</v>
      </c>
      <c r="M12" s="62">
        <f t="shared" si="1"/>
        <v>0</v>
      </c>
      <c r="N12" s="63">
        <f t="shared" si="2"/>
        <v>0</v>
      </c>
      <c r="O12" s="11"/>
      <c r="P12" s="11"/>
      <c r="Q12" s="72">
        <f t="shared" si="3"/>
        <v>0</v>
      </c>
      <c r="R12" s="11"/>
      <c r="S12" s="11"/>
      <c r="T12" s="11"/>
      <c r="U12" s="11"/>
      <c r="V12" s="73">
        <f t="shared" si="4"/>
        <v>0</v>
      </c>
      <c r="W12" s="67">
        <f t="shared" si="5"/>
        <v>0</v>
      </c>
    </row>
    <row r="13" spans="1:24" s="3" customFormat="1" ht="17.100000000000001" customHeight="1" x14ac:dyDescent="0.25">
      <c r="A13" s="29">
        <v>8</v>
      </c>
      <c r="B13" s="106"/>
      <c r="C13" s="107"/>
      <c r="D13" s="4"/>
      <c r="E13" s="5"/>
      <c r="F13" s="21"/>
      <c r="G13" s="44"/>
      <c r="H13" s="44"/>
      <c r="I13" s="61" t="str">
        <f>IF(G13=0,"-",IF(H13="Cyprus",VLOOKUP(G13,CODES!$H$5:$I$161,2,FALSE),(VLOOKUP(H13,CODES!$H$5:$I$161,2,FALSE))))</f>
        <v>-</v>
      </c>
      <c r="J13" s="22"/>
      <c r="K13" s="62">
        <f>IF(J13=0,0,VLOOKUP(J13,CODES!$C$6:$D$12,2,FALSE))</f>
        <v>0</v>
      </c>
      <c r="L13" s="62">
        <f t="shared" si="0"/>
        <v>0</v>
      </c>
      <c r="M13" s="62">
        <f t="shared" si="1"/>
        <v>0</v>
      </c>
      <c r="N13" s="63">
        <f t="shared" si="2"/>
        <v>0</v>
      </c>
      <c r="O13" s="11"/>
      <c r="P13" s="11"/>
      <c r="Q13" s="72">
        <f t="shared" si="3"/>
        <v>0</v>
      </c>
      <c r="R13" s="11"/>
      <c r="S13" s="11"/>
      <c r="T13" s="11"/>
      <c r="U13" s="11"/>
      <c r="V13" s="73">
        <f t="shared" si="4"/>
        <v>0</v>
      </c>
      <c r="W13" s="67">
        <f t="shared" si="5"/>
        <v>0</v>
      </c>
    </row>
    <row r="14" spans="1:24" s="3" customFormat="1" ht="17.100000000000001" customHeight="1" x14ac:dyDescent="0.25">
      <c r="A14" s="29">
        <v>9</v>
      </c>
      <c r="B14" s="106"/>
      <c r="C14" s="107"/>
      <c r="D14" s="4"/>
      <c r="E14" s="5"/>
      <c r="F14" s="21"/>
      <c r="G14" s="44"/>
      <c r="H14" s="44"/>
      <c r="I14" s="61" t="str">
        <f>IF(G14=0,"-",IF(H14="Cyprus",VLOOKUP(G14,CODES!$H$5:$I$161,2,FALSE),(VLOOKUP(H14,CODES!$H$5:$I$161,2,FALSE))))</f>
        <v>-</v>
      </c>
      <c r="J14" s="22"/>
      <c r="K14" s="62">
        <f>IF(J14=0,0,VLOOKUP(J14,CODES!$C$6:$D$12,2,FALSE))</f>
        <v>0</v>
      </c>
      <c r="L14" s="62">
        <f t="shared" si="0"/>
        <v>0</v>
      </c>
      <c r="M14" s="62">
        <f t="shared" si="1"/>
        <v>0</v>
      </c>
      <c r="N14" s="63">
        <f t="shared" si="2"/>
        <v>0</v>
      </c>
      <c r="O14" s="11"/>
      <c r="P14" s="11"/>
      <c r="Q14" s="72">
        <f t="shared" si="3"/>
        <v>0</v>
      </c>
      <c r="R14" s="11"/>
      <c r="S14" s="11"/>
      <c r="T14" s="11"/>
      <c r="U14" s="11"/>
      <c r="V14" s="73">
        <f t="shared" si="4"/>
        <v>0</v>
      </c>
      <c r="W14" s="67">
        <f t="shared" si="5"/>
        <v>0</v>
      </c>
    </row>
    <row r="15" spans="1:24" s="3" customFormat="1" ht="17.100000000000001" customHeight="1" x14ac:dyDescent="0.25">
      <c r="A15" s="29">
        <v>10</v>
      </c>
      <c r="B15" s="106"/>
      <c r="C15" s="107"/>
      <c r="D15" s="4"/>
      <c r="E15" s="5"/>
      <c r="F15" s="21"/>
      <c r="G15" s="44"/>
      <c r="H15" s="44"/>
      <c r="I15" s="61" t="str">
        <f>IF(G15=0,"-",IF(H15="Cyprus",VLOOKUP(G15,CODES!$H$5:$I$161,2,FALSE),(VLOOKUP(H15,CODES!$H$5:$I$161,2,FALSE))))</f>
        <v>-</v>
      </c>
      <c r="J15" s="22"/>
      <c r="K15" s="62">
        <f>IF(J15=0,0,VLOOKUP(J15,CODES!$C$6:$D$12,2,FALSE))</f>
        <v>0</v>
      </c>
      <c r="L15" s="62">
        <f t="shared" si="0"/>
        <v>0</v>
      </c>
      <c r="M15" s="62">
        <f t="shared" si="1"/>
        <v>0</v>
      </c>
      <c r="N15" s="63">
        <f t="shared" si="2"/>
        <v>0</v>
      </c>
      <c r="O15" s="11"/>
      <c r="P15" s="11"/>
      <c r="Q15" s="72">
        <f t="shared" si="3"/>
        <v>0</v>
      </c>
      <c r="R15" s="11"/>
      <c r="S15" s="11"/>
      <c r="T15" s="11"/>
      <c r="U15" s="11"/>
      <c r="V15" s="73">
        <f t="shared" si="4"/>
        <v>0</v>
      </c>
      <c r="W15" s="67">
        <f t="shared" si="5"/>
        <v>0</v>
      </c>
    </row>
    <row r="16" spans="1:24" s="3" customFormat="1" ht="17.100000000000001" customHeight="1" x14ac:dyDescent="0.25">
      <c r="A16" s="29">
        <v>11</v>
      </c>
      <c r="B16" s="106"/>
      <c r="C16" s="107"/>
      <c r="D16" s="4"/>
      <c r="E16" s="5"/>
      <c r="F16" s="21"/>
      <c r="G16" s="44"/>
      <c r="H16" s="44"/>
      <c r="I16" s="61" t="str">
        <f>IF(G16=0,"-",IF(H16="Cyprus",VLOOKUP(G16,CODES!$H$5:$I$161,2,FALSE),(VLOOKUP(H16,CODES!$H$5:$I$161,2,FALSE))))</f>
        <v>-</v>
      </c>
      <c r="J16" s="22"/>
      <c r="K16" s="62">
        <f>IF(J16=0,0,VLOOKUP(J16,CODES!$C$6:$D$12,2,FALSE))</f>
        <v>0</v>
      </c>
      <c r="L16" s="62">
        <f t="shared" si="0"/>
        <v>0</v>
      </c>
      <c r="M16" s="62">
        <f t="shared" si="1"/>
        <v>0</v>
      </c>
      <c r="N16" s="63">
        <f t="shared" si="2"/>
        <v>0</v>
      </c>
      <c r="O16" s="11"/>
      <c r="P16" s="11"/>
      <c r="Q16" s="72">
        <f t="shared" si="3"/>
        <v>0</v>
      </c>
      <c r="R16" s="11"/>
      <c r="S16" s="11"/>
      <c r="T16" s="11"/>
      <c r="U16" s="11"/>
      <c r="V16" s="73">
        <f t="shared" si="4"/>
        <v>0</v>
      </c>
      <c r="W16" s="67">
        <f t="shared" si="5"/>
        <v>0</v>
      </c>
    </row>
    <row r="17" spans="1:23" s="3" customFormat="1" ht="17.100000000000001" customHeight="1" x14ac:dyDescent="0.25">
      <c r="A17" s="29">
        <v>12</v>
      </c>
      <c r="B17" s="106"/>
      <c r="C17" s="107"/>
      <c r="D17" s="4"/>
      <c r="E17" s="5"/>
      <c r="F17" s="21"/>
      <c r="G17" s="44"/>
      <c r="H17" s="44"/>
      <c r="I17" s="61" t="str">
        <f>IF(G17=0,"-",IF(H17="Cyprus",VLOOKUP(G17,CODES!$H$5:$I$161,2,FALSE),(VLOOKUP(H17,CODES!$H$5:$I$161,2,FALSE))))</f>
        <v>-</v>
      </c>
      <c r="J17" s="22"/>
      <c r="K17" s="62">
        <f>IF(J17=0,0,VLOOKUP(J17,CODES!$C$6:$D$12,2,FALSE))</f>
        <v>0</v>
      </c>
      <c r="L17" s="62">
        <f t="shared" si="0"/>
        <v>0</v>
      </c>
      <c r="M17" s="62">
        <f t="shared" si="1"/>
        <v>0</v>
      </c>
      <c r="N17" s="63">
        <f t="shared" si="2"/>
        <v>0</v>
      </c>
      <c r="O17" s="11"/>
      <c r="P17" s="11"/>
      <c r="Q17" s="72">
        <f t="shared" si="3"/>
        <v>0</v>
      </c>
      <c r="R17" s="11"/>
      <c r="S17" s="11"/>
      <c r="T17" s="11"/>
      <c r="U17" s="11"/>
      <c r="V17" s="73">
        <f t="shared" si="4"/>
        <v>0</v>
      </c>
      <c r="W17" s="67">
        <f t="shared" si="5"/>
        <v>0</v>
      </c>
    </row>
    <row r="18" spans="1:23" s="3" customFormat="1" ht="17.100000000000001" customHeight="1" x14ac:dyDescent="0.25">
      <c r="A18" s="29">
        <v>13</v>
      </c>
      <c r="B18" s="106"/>
      <c r="C18" s="107"/>
      <c r="D18" s="4"/>
      <c r="E18" s="5"/>
      <c r="F18" s="21"/>
      <c r="G18" s="44"/>
      <c r="H18" s="44"/>
      <c r="I18" s="61" t="str">
        <f>IF(G18=0,"-",IF(H18="Cyprus",VLOOKUP(G18,CODES!$H$5:$I$161,2,FALSE),(VLOOKUP(H18,CODES!$H$5:$I$161,2,FALSE))))</f>
        <v>-</v>
      </c>
      <c r="J18" s="22"/>
      <c r="K18" s="62">
        <f>IF(J18=0,0,VLOOKUP(J18,CODES!$C$6:$D$12,2,FALSE))</f>
        <v>0</v>
      </c>
      <c r="L18" s="62">
        <f t="shared" si="0"/>
        <v>0</v>
      </c>
      <c r="M18" s="62">
        <f t="shared" si="1"/>
        <v>0</v>
      </c>
      <c r="N18" s="63">
        <f t="shared" si="2"/>
        <v>0</v>
      </c>
      <c r="O18" s="11"/>
      <c r="P18" s="11"/>
      <c r="Q18" s="72">
        <f t="shared" si="3"/>
        <v>0</v>
      </c>
      <c r="R18" s="11"/>
      <c r="S18" s="11"/>
      <c r="T18" s="11"/>
      <c r="U18" s="11"/>
      <c r="V18" s="73">
        <f t="shared" si="4"/>
        <v>0</v>
      </c>
      <c r="W18" s="67">
        <f t="shared" si="5"/>
        <v>0</v>
      </c>
    </row>
    <row r="19" spans="1:23" s="3" customFormat="1" ht="17.100000000000001" customHeight="1" x14ac:dyDescent="0.25">
      <c r="A19" s="29">
        <v>14</v>
      </c>
      <c r="B19" s="106"/>
      <c r="C19" s="107"/>
      <c r="D19" s="4"/>
      <c r="E19" s="5"/>
      <c r="F19" s="21"/>
      <c r="G19" s="44"/>
      <c r="H19" s="44"/>
      <c r="I19" s="61" t="str">
        <f>IF(G19=0,"-",IF(H19="Cyprus",VLOOKUP(G19,CODES!$H$5:$I$161,2,FALSE),(VLOOKUP(H19,CODES!$H$5:$I$161,2,FALSE))))</f>
        <v>-</v>
      </c>
      <c r="J19" s="22"/>
      <c r="K19" s="62">
        <f>IF(J19=0,0,VLOOKUP(J19,CODES!$C$6:$D$12,2,FALSE))</f>
        <v>0</v>
      </c>
      <c r="L19" s="62">
        <f t="shared" si="0"/>
        <v>0</v>
      </c>
      <c r="M19" s="62">
        <f t="shared" si="1"/>
        <v>0</v>
      </c>
      <c r="N19" s="63">
        <f t="shared" si="2"/>
        <v>0</v>
      </c>
      <c r="O19" s="11"/>
      <c r="P19" s="11"/>
      <c r="Q19" s="72">
        <f t="shared" si="3"/>
        <v>0</v>
      </c>
      <c r="R19" s="11"/>
      <c r="S19" s="11"/>
      <c r="T19" s="11"/>
      <c r="U19" s="11"/>
      <c r="V19" s="73">
        <f t="shared" si="4"/>
        <v>0</v>
      </c>
      <c r="W19" s="67">
        <f t="shared" si="5"/>
        <v>0</v>
      </c>
    </row>
    <row r="20" spans="1:23" s="3" customFormat="1" ht="17.100000000000001" customHeight="1" x14ac:dyDescent="0.25">
      <c r="A20" s="29">
        <v>15</v>
      </c>
      <c r="B20" s="106"/>
      <c r="C20" s="107"/>
      <c r="D20" s="4"/>
      <c r="E20" s="5"/>
      <c r="F20" s="21"/>
      <c r="G20" s="44"/>
      <c r="H20" s="44"/>
      <c r="I20" s="61" t="str">
        <f>IF(G20=0,"-",IF(H20="Cyprus",VLOOKUP(G20,CODES!$H$5:$I$161,2,FALSE),(VLOOKUP(H20,CODES!$H$5:$I$161,2,FALSE))))</f>
        <v>-</v>
      </c>
      <c r="J20" s="22"/>
      <c r="K20" s="62">
        <f>IF(J20=0,0,VLOOKUP(J20,CODES!$C$6:$D$12,2,FALSE))</f>
        <v>0</v>
      </c>
      <c r="L20" s="62">
        <f t="shared" si="0"/>
        <v>0</v>
      </c>
      <c r="M20" s="62">
        <f t="shared" si="1"/>
        <v>0</v>
      </c>
      <c r="N20" s="63">
        <f t="shared" si="2"/>
        <v>0</v>
      </c>
      <c r="O20" s="11"/>
      <c r="P20" s="11"/>
      <c r="Q20" s="72">
        <f t="shared" si="3"/>
        <v>0</v>
      </c>
      <c r="R20" s="11"/>
      <c r="S20" s="11"/>
      <c r="T20" s="11"/>
      <c r="U20" s="11"/>
      <c r="V20" s="73">
        <f t="shared" si="4"/>
        <v>0</v>
      </c>
      <c r="W20" s="67">
        <f t="shared" si="5"/>
        <v>0</v>
      </c>
    </row>
    <row r="21" spans="1:23" s="3" customFormat="1" ht="17.100000000000001" customHeight="1" x14ac:dyDescent="0.25">
      <c r="A21" s="29">
        <v>16</v>
      </c>
      <c r="B21" s="106"/>
      <c r="C21" s="107"/>
      <c r="D21" s="4"/>
      <c r="E21" s="5"/>
      <c r="F21" s="21"/>
      <c r="G21" s="44"/>
      <c r="H21" s="44"/>
      <c r="I21" s="61" t="str">
        <f>IF(G21=0,"-",IF(H21="Cyprus",VLOOKUP(G21,CODES!$H$5:$I$161,2,FALSE),(VLOOKUP(H21,CODES!$H$5:$I$161,2,FALSE))))</f>
        <v>-</v>
      </c>
      <c r="J21" s="22"/>
      <c r="K21" s="62">
        <f>IF(J21=0,0,VLOOKUP(J21,CODES!$C$6:$D$12,2,FALSE))</f>
        <v>0</v>
      </c>
      <c r="L21" s="62">
        <f t="shared" si="0"/>
        <v>0</v>
      </c>
      <c r="M21" s="62">
        <f t="shared" si="1"/>
        <v>0</v>
      </c>
      <c r="N21" s="63">
        <f t="shared" si="2"/>
        <v>0</v>
      </c>
      <c r="O21" s="11"/>
      <c r="P21" s="11"/>
      <c r="Q21" s="72">
        <f t="shared" si="3"/>
        <v>0</v>
      </c>
      <c r="R21" s="11"/>
      <c r="S21" s="11"/>
      <c r="T21" s="11"/>
      <c r="U21" s="11"/>
      <c r="V21" s="73">
        <f t="shared" si="4"/>
        <v>0</v>
      </c>
      <c r="W21" s="67">
        <f t="shared" si="5"/>
        <v>0</v>
      </c>
    </row>
    <row r="22" spans="1:23" s="3" customFormat="1" ht="17.100000000000001" customHeight="1" x14ac:dyDescent="0.25">
      <c r="A22" s="29">
        <v>17</v>
      </c>
      <c r="B22" s="106"/>
      <c r="C22" s="107"/>
      <c r="D22" s="4"/>
      <c r="E22" s="5"/>
      <c r="F22" s="21"/>
      <c r="G22" s="44"/>
      <c r="H22" s="44"/>
      <c r="I22" s="61" t="str">
        <f>IF(G22=0,"-",IF(H22="Cyprus",VLOOKUP(G22,CODES!$H$5:$I$161,2,FALSE),(VLOOKUP(H22,CODES!$H$5:$I$161,2,FALSE))))</f>
        <v>-</v>
      </c>
      <c r="J22" s="22"/>
      <c r="K22" s="62">
        <f>IF(J22=0,0,VLOOKUP(J22,CODES!$C$6:$D$12,2,FALSE))</f>
        <v>0</v>
      </c>
      <c r="L22" s="62">
        <f t="shared" si="0"/>
        <v>0</v>
      </c>
      <c r="M22" s="62">
        <f t="shared" si="1"/>
        <v>0</v>
      </c>
      <c r="N22" s="63">
        <f t="shared" si="2"/>
        <v>0</v>
      </c>
      <c r="O22" s="11"/>
      <c r="P22" s="11"/>
      <c r="Q22" s="72">
        <f t="shared" si="3"/>
        <v>0</v>
      </c>
      <c r="R22" s="11"/>
      <c r="S22" s="11"/>
      <c r="T22" s="11"/>
      <c r="U22" s="11"/>
      <c r="V22" s="73">
        <f t="shared" si="4"/>
        <v>0</v>
      </c>
      <c r="W22" s="67">
        <f t="shared" si="5"/>
        <v>0</v>
      </c>
    </row>
    <row r="23" spans="1:23" s="3" customFormat="1" ht="17.100000000000001" customHeight="1" x14ac:dyDescent="0.25">
      <c r="A23" s="29">
        <v>18</v>
      </c>
      <c r="B23" s="106"/>
      <c r="C23" s="107"/>
      <c r="D23" s="4"/>
      <c r="E23" s="5"/>
      <c r="F23" s="21"/>
      <c r="G23" s="44"/>
      <c r="H23" s="44"/>
      <c r="I23" s="61" t="str">
        <f>IF(G23=0,"-",IF(H23="Cyprus",VLOOKUP(G23,CODES!$H$5:$I$161,2,FALSE),(VLOOKUP(H23,CODES!$H$5:$I$161,2,FALSE))))</f>
        <v>-</v>
      </c>
      <c r="J23" s="22"/>
      <c r="K23" s="62">
        <f>IF(J23=0,0,VLOOKUP(J23,CODES!$C$6:$D$12,2,FALSE))</f>
        <v>0</v>
      </c>
      <c r="L23" s="62">
        <f t="shared" si="0"/>
        <v>0</v>
      </c>
      <c r="M23" s="62">
        <f t="shared" si="1"/>
        <v>0</v>
      </c>
      <c r="N23" s="63">
        <f t="shared" si="2"/>
        <v>0</v>
      </c>
      <c r="O23" s="11"/>
      <c r="P23" s="11"/>
      <c r="Q23" s="72">
        <f t="shared" si="3"/>
        <v>0</v>
      </c>
      <c r="R23" s="11"/>
      <c r="S23" s="11"/>
      <c r="T23" s="11"/>
      <c r="U23" s="11"/>
      <c r="V23" s="73">
        <f t="shared" si="4"/>
        <v>0</v>
      </c>
      <c r="W23" s="67">
        <f t="shared" si="5"/>
        <v>0</v>
      </c>
    </row>
    <row r="24" spans="1:23" s="3" customFormat="1" ht="17.100000000000001" customHeight="1" x14ac:dyDescent="0.25">
      <c r="A24" s="29">
        <v>19</v>
      </c>
      <c r="B24" s="106"/>
      <c r="C24" s="107"/>
      <c r="D24" s="4"/>
      <c r="E24" s="5"/>
      <c r="F24" s="21"/>
      <c r="G24" s="44"/>
      <c r="H24" s="44"/>
      <c r="I24" s="61" t="str">
        <f>IF(G24=0,"-",IF(H24="Cyprus",VLOOKUP(G24,CODES!$H$5:$I$161,2,FALSE),(VLOOKUP(H24,CODES!$H$5:$I$161,2,FALSE))))</f>
        <v>-</v>
      </c>
      <c r="J24" s="22"/>
      <c r="K24" s="62">
        <f>IF(J24=0,0,VLOOKUP(J24,CODES!$C$6:$D$12,2,FALSE))</f>
        <v>0</v>
      </c>
      <c r="L24" s="62">
        <f t="shared" si="0"/>
        <v>0</v>
      </c>
      <c r="M24" s="62">
        <f t="shared" si="1"/>
        <v>0</v>
      </c>
      <c r="N24" s="63">
        <f t="shared" si="2"/>
        <v>0</v>
      </c>
      <c r="O24" s="11"/>
      <c r="P24" s="11"/>
      <c r="Q24" s="72">
        <f t="shared" si="3"/>
        <v>0</v>
      </c>
      <c r="R24" s="11"/>
      <c r="S24" s="11"/>
      <c r="T24" s="11"/>
      <c r="U24" s="11"/>
      <c r="V24" s="73">
        <f t="shared" si="4"/>
        <v>0</v>
      </c>
      <c r="W24" s="67">
        <f t="shared" si="5"/>
        <v>0</v>
      </c>
    </row>
    <row r="25" spans="1:23" s="3" customFormat="1" ht="17.100000000000001" customHeight="1" x14ac:dyDescent="0.25">
      <c r="A25" s="29">
        <v>20</v>
      </c>
      <c r="B25" s="106"/>
      <c r="C25" s="107"/>
      <c r="D25" s="4"/>
      <c r="E25" s="5"/>
      <c r="F25" s="21"/>
      <c r="G25" s="44"/>
      <c r="H25" s="44"/>
      <c r="I25" s="61" t="str">
        <f>IF(G25=0,"-",IF(H25="Cyprus",VLOOKUP(G25,CODES!$H$5:$I$161,2,FALSE),(VLOOKUP(H25,CODES!$H$5:$I$161,2,FALSE))))</f>
        <v>-</v>
      </c>
      <c r="J25" s="22"/>
      <c r="K25" s="62">
        <f>IF(J25=0,0,VLOOKUP(J25,CODES!$C$6:$D$12,2,FALSE))</f>
        <v>0</v>
      </c>
      <c r="L25" s="62">
        <f t="shared" si="0"/>
        <v>0</v>
      </c>
      <c r="M25" s="62">
        <f t="shared" si="1"/>
        <v>0</v>
      </c>
      <c r="N25" s="63">
        <f t="shared" si="2"/>
        <v>0</v>
      </c>
      <c r="O25" s="11"/>
      <c r="P25" s="11"/>
      <c r="Q25" s="72">
        <f t="shared" si="3"/>
        <v>0</v>
      </c>
      <c r="R25" s="11"/>
      <c r="S25" s="11"/>
      <c r="T25" s="11"/>
      <c r="U25" s="11"/>
      <c r="V25" s="73">
        <f t="shared" si="4"/>
        <v>0</v>
      </c>
      <c r="W25" s="67">
        <f t="shared" si="5"/>
        <v>0</v>
      </c>
    </row>
    <row r="26" spans="1:23" s="3" customFormat="1" ht="17.100000000000001" customHeight="1" x14ac:dyDescent="0.25">
      <c r="A26" s="29">
        <v>21</v>
      </c>
      <c r="B26" s="106"/>
      <c r="C26" s="107"/>
      <c r="D26" s="4"/>
      <c r="E26" s="5"/>
      <c r="F26" s="21"/>
      <c r="G26" s="44"/>
      <c r="H26" s="44"/>
      <c r="I26" s="61" t="str">
        <f>IF(G26=0,"-",IF(H26="Cyprus",VLOOKUP(G26,CODES!$H$5:$I$161,2,FALSE),(VLOOKUP(H26,CODES!$H$5:$I$161,2,FALSE))))</f>
        <v>-</v>
      </c>
      <c r="J26" s="22"/>
      <c r="K26" s="62">
        <f>IF(J26=0,0,VLOOKUP(J26,CODES!$C$6:$D$12,2,FALSE))</f>
        <v>0</v>
      </c>
      <c r="L26" s="62">
        <f t="shared" si="0"/>
        <v>0</v>
      </c>
      <c r="M26" s="62">
        <f t="shared" si="1"/>
        <v>0</v>
      </c>
      <c r="N26" s="63">
        <f t="shared" si="2"/>
        <v>0</v>
      </c>
      <c r="O26" s="11"/>
      <c r="P26" s="11"/>
      <c r="Q26" s="72">
        <f t="shared" si="3"/>
        <v>0</v>
      </c>
      <c r="R26" s="11"/>
      <c r="S26" s="11"/>
      <c r="T26" s="11"/>
      <c r="U26" s="11"/>
      <c r="V26" s="73">
        <f t="shared" si="4"/>
        <v>0</v>
      </c>
      <c r="W26" s="67">
        <f t="shared" si="5"/>
        <v>0</v>
      </c>
    </row>
    <row r="27" spans="1:23" s="3" customFormat="1" ht="17.100000000000001" customHeight="1" x14ac:dyDescent="0.25">
      <c r="A27" s="29">
        <v>22</v>
      </c>
      <c r="B27" s="106"/>
      <c r="C27" s="107"/>
      <c r="D27" s="4"/>
      <c r="E27" s="5"/>
      <c r="F27" s="21"/>
      <c r="G27" s="44"/>
      <c r="H27" s="44"/>
      <c r="I27" s="61" t="str">
        <f>IF(G27=0,"-",IF(H27="Cyprus",VLOOKUP(G27,CODES!$H$5:$I$161,2,FALSE),(VLOOKUP(H27,CODES!$H$5:$I$161,2,FALSE))))</f>
        <v>-</v>
      </c>
      <c r="J27" s="22"/>
      <c r="K27" s="62">
        <f>IF(J27=0,0,VLOOKUP(J27,CODES!$C$6:$D$12,2,FALSE))</f>
        <v>0</v>
      </c>
      <c r="L27" s="62">
        <f t="shared" si="0"/>
        <v>0</v>
      </c>
      <c r="M27" s="62">
        <f t="shared" si="1"/>
        <v>0</v>
      </c>
      <c r="N27" s="63">
        <f t="shared" si="2"/>
        <v>0</v>
      </c>
      <c r="O27" s="11"/>
      <c r="P27" s="11"/>
      <c r="Q27" s="72">
        <f t="shared" si="3"/>
        <v>0</v>
      </c>
      <c r="R27" s="11"/>
      <c r="S27" s="11"/>
      <c r="T27" s="11"/>
      <c r="U27" s="11"/>
      <c r="V27" s="73">
        <f t="shared" si="4"/>
        <v>0</v>
      </c>
      <c r="W27" s="67">
        <f t="shared" si="5"/>
        <v>0</v>
      </c>
    </row>
    <row r="28" spans="1:23" s="3" customFormat="1" ht="17.100000000000001" customHeight="1" x14ac:dyDescent="0.25">
      <c r="A28" s="29">
        <v>23</v>
      </c>
      <c r="B28" s="106"/>
      <c r="C28" s="107"/>
      <c r="D28" s="4"/>
      <c r="E28" s="5"/>
      <c r="F28" s="21"/>
      <c r="G28" s="44"/>
      <c r="H28" s="44"/>
      <c r="I28" s="61" t="str">
        <f>IF(G28=0,"-",IF(H28="Cyprus",VLOOKUP(G28,CODES!$H$5:$I$161,2,FALSE),(VLOOKUP(H28,CODES!$H$5:$I$161,2,FALSE))))</f>
        <v>-</v>
      </c>
      <c r="J28" s="22"/>
      <c r="K28" s="62">
        <f>IF(J28=0,0,VLOOKUP(J28,CODES!$C$6:$D$12,2,FALSE))</f>
        <v>0</v>
      </c>
      <c r="L28" s="62">
        <f t="shared" si="0"/>
        <v>0</v>
      </c>
      <c r="M28" s="62">
        <f t="shared" si="1"/>
        <v>0</v>
      </c>
      <c r="N28" s="63">
        <f t="shared" si="2"/>
        <v>0</v>
      </c>
      <c r="O28" s="11"/>
      <c r="P28" s="11"/>
      <c r="Q28" s="72">
        <f t="shared" si="3"/>
        <v>0</v>
      </c>
      <c r="R28" s="11"/>
      <c r="S28" s="11"/>
      <c r="T28" s="11"/>
      <c r="U28" s="11"/>
      <c r="V28" s="73">
        <f t="shared" si="4"/>
        <v>0</v>
      </c>
      <c r="W28" s="67">
        <f t="shared" si="5"/>
        <v>0</v>
      </c>
    </row>
    <row r="29" spans="1:23" s="3" customFormat="1" ht="17.100000000000001" customHeight="1" x14ac:dyDescent="0.25">
      <c r="A29" s="29">
        <v>24</v>
      </c>
      <c r="B29" s="106"/>
      <c r="C29" s="107"/>
      <c r="D29" s="4"/>
      <c r="E29" s="5"/>
      <c r="F29" s="21"/>
      <c r="G29" s="44"/>
      <c r="H29" s="44"/>
      <c r="I29" s="61" t="str">
        <f>IF(G29=0,"-",IF(H29="Cyprus",VLOOKUP(G29,CODES!$H$5:$I$161,2,FALSE),(VLOOKUP(H29,CODES!$H$5:$I$161,2,FALSE))))</f>
        <v>-</v>
      </c>
      <c r="J29" s="22"/>
      <c r="K29" s="62">
        <f>IF(J29=0,0,VLOOKUP(J29,CODES!$C$6:$D$12,2,FALSE))</f>
        <v>0</v>
      </c>
      <c r="L29" s="62">
        <f t="shared" si="0"/>
        <v>0</v>
      </c>
      <c r="M29" s="62">
        <f t="shared" si="1"/>
        <v>0</v>
      </c>
      <c r="N29" s="63">
        <f t="shared" si="2"/>
        <v>0</v>
      </c>
      <c r="O29" s="11"/>
      <c r="P29" s="11"/>
      <c r="Q29" s="72">
        <f t="shared" si="3"/>
        <v>0</v>
      </c>
      <c r="R29" s="11"/>
      <c r="S29" s="11"/>
      <c r="T29" s="11"/>
      <c r="U29" s="11"/>
      <c r="V29" s="73">
        <f t="shared" si="4"/>
        <v>0</v>
      </c>
      <c r="W29" s="67">
        <f t="shared" si="5"/>
        <v>0</v>
      </c>
    </row>
    <row r="30" spans="1:23" s="3" customFormat="1" ht="17.100000000000001" customHeight="1" x14ac:dyDescent="0.25">
      <c r="A30" s="29">
        <v>25</v>
      </c>
      <c r="B30" s="106"/>
      <c r="C30" s="107"/>
      <c r="D30" s="4"/>
      <c r="E30" s="5"/>
      <c r="F30" s="21"/>
      <c r="G30" s="44"/>
      <c r="H30" s="44"/>
      <c r="I30" s="61" t="str">
        <f>IF(G30=0,"-",IF(H30="Cyprus",VLOOKUP(G30,CODES!$H$5:$I$161,2,FALSE),(VLOOKUP(H30,CODES!$H$5:$I$161,2,FALSE))))</f>
        <v>-</v>
      </c>
      <c r="J30" s="22"/>
      <c r="K30" s="62">
        <f>IF(J30=0,0,VLOOKUP(J30,CODES!$C$6:$D$12,2,FALSE))</f>
        <v>0</v>
      </c>
      <c r="L30" s="62">
        <f t="shared" si="0"/>
        <v>0</v>
      </c>
      <c r="M30" s="62">
        <f t="shared" si="1"/>
        <v>0</v>
      </c>
      <c r="N30" s="63">
        <f t="shared" si="2"/>
        <v>0</v>
      </c>
      <c r="O30" s="11"/>
      <c r="P30" s="11"/>
      <c r="Q30" s="72">
        <f t="shared" si="3"/>
        <v>0</v>
      </c>
      <c r="R30" s="11"/>
      <c r="S30" s="11"/>
      <c r="T30" s="11"/>
      <c r="U30" s="11"/>
      <c r="V30" s="73">
        <f t="shared" si="4"/>
        <v>0</v>
      </c>
      <c r="W30" s="67">
        <f t="shared" si="5"/>
        <v>0</v>
      </c>
    </row>
    <row r="31" spans="1:23" s="7" customFormat="1" ht="17.100000000000001" customHeight="1" x14ac:dyDescent="0.25">
      <c r="A31" s="37"/>
      <c r="B31" s="108" t="s">
        <v>2</v>
      </c>
      <c r="C31" s="109"/>
      <c r="D31" s="38"/>
      <c r="E31" s="38"/>
      <c r="F31" s="57">
        <f>SUM(F6:F30)</f>
        <v>0</v>
      </c>
      <c r="G31" s="38"/>
      <c r="H31" s="38"/>
      <c r="I31" s="38"/>
      <c r="J31" s="38"/>
      <c r="K31" s="70"/>
      <c r="L31" s="70"/>
      <c r="M31" s="71"/>
      <c r="N31" s="71"/>
      <c r="O31" s="28">
        <f>SUM(O6:O30)</f>
        <v>0</v>
      </c>
      <c r="P31" s="28">
        <f t="shared" ref="P31:W31" si="6">SUM(P6:P30)</f>
        <v>0</v>
      </c>
      <c r="Q31" s="28">
        <f t="shared" si="6"/>
        <v>0</v>
      </c>
      <c r="R31" s="28">
        <f t="shared" si="6"/>
        <v>0</v>
      </c>
      <c r="S31" s="28">
        <f t="shared" si="6"/>
        <v>0</v>
      </c>
      <c r="T31" s="28">
        <f t="shared" si="6"/>
        <v>0</v>
      </c>
      <c r="U31" s="28">
        <f t="shared" si="6"/>
        <v>0</v>
      </c>
      <c r="V31" s="28">
        <f t="shared" si="6"/>
        <v>0</v>
      </c>
      <c r="W31" s="28">
        <f t="shared" si="6"/>
        <v>0</v>
      </c>
    </row>
    <row r="33" spans="1:23" s="41" customFormat="1" ht="33" customHeight="1" x14ac:dyDescent="0.25">
      <c r="A33" s="4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</row>
    <row r="36" spans="1:23" x14ac:dyDescent="0.25">
      <c r="C36" s="30"/>
    </row>
  </sheetData>
  <sheetProtection password="CE55" sheet="1" objects="1" scenarios="1"/>
  <protectedRanges>
    <protectedRange sqref="G6:H30" name="Range2_1"/>
    <protectedRange sqref="J6:J30" name="Range2"/>
    <protectedRange sqref="B6:F30" name="Range1"/>
  </protectedRanges>
  <dataConsolidate/>
  <mergeCells count="38">
    <mergeCell ref="B29:C29"/>
    <mergeCell ref="B30:C30"/>
    <mergeCell ref="B31:C31"/>
    <mergeCell ref="B33:W33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1:W1"/>
    <mergeCell ref="A4:A5"/>
    <mergeCell ref="B4:C5"/>
    <mergeCell ref="D4:F4"/>
    <mergeCell ref="G4:G5"/>
    <mergeCell ref="H4:H5"/>
    <mergeCell ref="I4:I5"/>
    <mergeCell ref="J4:J5"/>
    <mergeCell ref="K4:N4"/>
    <mergeCell ref="O4:Q4"/>
    <mergeCell ref="R4:W4"/>
    <mergeCell ref="B6:C6"/>
    <mergeCell ref="B7:C7"/>
    <mergeCell ref="B8:C8"/>
    <mergeCell ref="B9:C9"/>
  </mergeCells>
  <conditionalFormatting sqref="O6:O30">
    <cfRule type="cellIs" dxfId="1" priority="2" operator="greaterThan">
      <formula>K6</formula>
    </cfRule>
  </conditionalFormatting>
  <conditionalFormatting sqref="P6:P30">
    <cfRule type="cellIs" dxfId="0" priority="1" operator="greaterThan">
      <formula>M6</formula>
    </cfRule>
  </conditionalFormatting>
  <printOptions horizontalCentered="1"/>
  <pageMargins left="0.31496062992125984" right="0.19685039370078741" top="0.74803149606299213" bottom="0.74803149606299213" header="0.31496062992125984" footer="0.31496062992125984"/>
  <pageSetup paperSize="9" scale="57" fitToHeight="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CODES!$A$6:$A$64</xm:f>
          </x14:formula1>
          <xm:sqref>F6:F30</xm:sqref>
        </x14:dataValidation>
        <x14:dataValidation type="list" allowBlank="1" showInputMessage="1" showErrorMessage="1">
          <x14:formula1>
            <xm:f>CODES!$C$6:$C$12</xm:f>
          </x14:formula1>
          <xm:sqref>J6:J30</xm:sqref>
        </x14:dataValidation>
        <x14:dataValidation type="list" allowBlank="1" showInputMessage="1" showErrorMessage="1">
          <x14:formula1>
            <xm:f>CODES!$H$5:$H$161</xm:f>
          </x14:formula1>
          <xm:sqref>G6:H30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1"/>
  <sheetViews>
    <sheetView topLeftCell="A88" workbookViewId="0">
      <selection activeCell="E29" sqref="E29"/>
    </sheetView>
  </sheetViews>
  <sheetFormatPr defaultRowHeight="15" x14ac:dyDescent="0.25"/>
  <cols>
    <col min="1" max="2" width="9.140625" style="1"/>
    <col min="3" max="3" width="26" bestFit="1" customWidth="1"/>
    <col min="5" max="6" width="9.28515625" customWidth="1"/>
    <col min="7" max="7" width="12.28515625" customWidth="1"/>
    <col min="8" max="8" width="13.28515625" style="83" bestFit="1" customWidth="1"/>
    <col min="9" max="9" width="20" style="83" bestFit="1" customWidth="1"/>
    <col min="10" max="10" width="37.28515625" bestFit="1" customWidth="1"/>
    <col min="11" max="13" width="7.5703125" bestFit="1" customWidth="1"/>
  </cols>
  <sheetData>
    <row r="1" spans="1:32" x14ac:dyDescent="0.25">
      <c r="E1" s="25"/>
      <c r="F1" s="25"/>
      <c r="G1" s="25"/>
      <c r="H1" s="81"/>
      <c r="I1" s="81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x14ac:dyDescent="0.25">
      <c r="A2" s="111"/>
      <c r="B2" s="111"/>
      <c r="E2" s="25"/>
      <c r="F2" s="25"/>
      <c r="G2" s="25"/>
      <c r="H2" s="82"/>
      <c r="I2" s="82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ht="30" x14ac:dyDescent="0.25">
      <c r="A3" s="23" t="s">
        <v>7</v>
      </c>
      <c r="B3" s="26"/>
      <c r="C3" s="27"/>
      <c r="G3" s="25"/>
      <c r="H3" s="81"/>
      <c r="I3" s="8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5">
      <c r="A4" s="24">
        <v>0</v>
      </c>
      <c r="B4" s="24"/>
      <c r="C4" s="13" t="s">
        <v>6</v>
      </c>
      <c r="G4" s="25"/>
      <c r="H4" s="87" t="s">
        <v>10</v>
      </c>
      <c r="I4" s="87" t="s">
        <v>16</v>
      </c>
      <c r="J4" s="86" t="s">
        <v>218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x14ac:dyDescent="0.25">
      <c r="A5" s="24">
        <v>1</v>
      </c>
      <c r="B5" s="24"/>
      <c r="C5" s="17" t="s">
        <v>3</v>
      </c>
      <c r="D5" s="15" t="s">
        <v>4</v>
      </c>
      <c r="G5" s="10"/>
      <c r="H5" s="80" t="s">
        <v>17</v>
      </c>
      <c r="I5" s="76" t="s">
        <v>103</v>
      </c>
      <c r="J5" s="12" t="s">
        <v>227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2" x14ac:dyDescent="0.25">
      <c r="A6" s="24">
        <v>2</v>
      </c>
      <c r="B6" s="24"/>
      <c r="C6" s="58" t="s">
        <v>206</v>
      </c>
      <c r="D6" s="59">
        <v>20</v>
      </c>
      <c r="G6" s="10"/>
      <c r="H6" s="79" t="s">
        <v>18</v>
      </c>
      <c r="I6" s="77" t="s">
        <v>104</v>
      </c>
      <c r="J6" s="91" t="s">
        <v>222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x14ac:dyDescent="0.25">
      <c r="A7" s="24">
        <v>3</v>
      </c>
      <c r="B7" s="24"/>
      <c r="C7" s="60" t="s">
        <v>207</v>
      </c>
      <c r="D7" s="12">
        <v>180</v>
      </c>
      <c r="G7" s="10"/>
      <c r="H7" s="80" t="s">
        <v>19</v>
      </c>
      <c r="I7" s="76" t="s">
        <v>105</v>
      </c>
      <c r="J7" s="12" t="s">
        <v>225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2" x14ac:dyDescent="0.25">
      <c r="A8" s="24">
        <v>4</v>
      </c>
      <c r="B8" s="24"/>
      <c r="C8" s="60" t="s">
        <v>208</v>
      </c>
      <c r="D8" s="12">
        <v>275</v>
      </c>
      <c r="G8" s="10"/>
      <c r="H8" s="80" t="s">
        <v>106</v>
      </c>
      <c r="I8" s="76" t="s">
        <v>107</v>
      </c>
      <c r="J8" s="12" t="s">
        <v>220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2" x14ac:dyDescent="0.25">
      <c r="A9" s="24">
        <v>5</v>
      </c>
      <c r="B9" s="24"/>
      <c r="C9" s="60" t="s">
        <v>209</v>
      </c>
      <c r="D9" s="12">
        <v>360</v>
      </c>
      <c r="G9" s="10"/>
      <c r="H9" s="80" t="s">
        <v>108</v>
      </c>
      <c r="I9" s="76" t="s">
        <v>107</v>
      </c>
      <c r="J9" s="12" t="s">
        <v>220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2" x14ac:dyDescent="0.25">
      <c r="A10" s="24">
        <v>6</v>
      </c>
      <c r="B10" s="24"/>
      <c r="C10" s="60" t="s">
        <v>210</v>
      </c>
      <c r="D10" s="12">
        <v>530</v>
      </c>
      <c r="G10" s="10"/>
      <c r="H10" s="80" t="s">
        <v>20</v>
      </c>
      <c r="I10" s="76" t="s">
        <v>109</v>
      </c>
      <c r="J10" s="12" t="s">
        <v>217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2" x14ac:dyDescent="0.25">
      <c r="A11" s="24">
        <v>7</v>
      </c>
      <c r="B11" s="24"/>
      <c r="C11" s="18" t="s">
        <v>187</v>
      </c>
      <c r="D11" s="12">
        <v>820</v>
      </c>
      <c r="G11" s="10"/>
      <c r="H11" s="80" t="s">
        <v>21</v>
      </c>
      <c r="I11" s="76" t="s">
        <v>110</v>
      </c>
      <c r="J11" s="12" t="s">
        <v>224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2" x14ac:dyDescent="0.25">
      <c r="A12" s="24">
        <v>8</v>
      </c>
      <c r="B12" s="24"/>
      <c r="C12" s="60" t="s">
        <v>188</v>
      </c>
      <c r="D12" s="12">
        <v>1500</v>
      </c>
      <c r="G12" s="10"/>
      <c r="H12" s="80" t="s">
        <v>22</v>
      </c>
      <c r="I12" s="76" t="s">
        <v>111</v>
      </c>
      <c r="J12" s="90" t="s">
        <v>223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x14ac:dyDescent="0.25">
      <c r="A13" s="24">
        <v>9</v>
      </c>
      <c r="B13" s="24"/>
      <c r="G13" s="10"/>
      <c r="H13" s="80" t="s">
        <v>23</v>
      </c>
      <c r="I13" s="76" t="s">
        <v>110</v>
      </c>
      <c r="J13" s="12" t="s">
        <v>224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2" x14ac:dyDescent="0.25">
      <c r="A14" s="24">
        <v>10</v>
      </c>
      <c r="B14" s="24"/>
      <c r="G14" s="10"/>
      <c r="H14" s="80" t="s">
        <v>112</v>
      </c>
      <c r="I14" s="76" t="s">
        <v>107</v>
      </c>
      <c r="J14" s="12" t="s">
        <v>220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2" x14ac:dyDescent="0.25">
      <c r="A15" s="24">
        <v>11</v>
      </c>
      <c r="B15" s="24"/>
      <c r="G15" s="10"/>
      <c r="H15" s="80" t="s">
        <v>24</v>
      </c>
      <c r="I15" s="76" t="s">
        <v>103</v>
      </c>
      <c r="J15" s="12" t="s">
        <v>227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2" x14ac:dyDescent="0.25">
      <c r="A16" s="24">
        <v>12</v>
      </c>
      <c r="B16" s="24"/>
      <c r="G16" s="10"/>
      <c r="H16" s="84" t="s">
        <v>113</v>
      </c>
      <c r="I16" s="77" t="s">
        <v>107</v>
      </c>
      <c r="J16" s="12" t="s">
        <v>220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25">
      <c r="A17" s="24">
        <v>13</v>
      </c>
      <c r="B17" s="24"/>
      <c r="G17" s="10"/>
      <c r="H17" s="80" t="s">
        <v>25</v>
      </c>
      <c r="I17" s="76" t="s">
        <v>110</v>
      </c>
      <c r="J17" s="12" t="s">
        <v>224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25">
      <c r="A18" s="24">
        <v>14</v>
      </c>
      <c r="B18" s="24"/>
      <c r="G18" s="10"/>
      <c r="H18" s="80" t="s">
        <v>114</v>
      </c>
      <c r="I18" s="76" t="s">
        <v>107</v>
      </c>
      <c r="J18" s="12" t="s">
        <v>220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25">
      <c r="A19" s="24">
        <v>15</v>
      </c>
      <c r="B19" s="24"/>
      <c r="G19" s="10"/>
      <c r="H19" s="80" t="s">
        <v>115</v>
      </c>
      <c r="I19" s="76" t="s">
        <v>107</v>
      </c>
      <c r="J19" s="12" t="s">
        <v>220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x14ac:dyDescent="0.25">
      <c r="A20" s="24">
        <v>16</v>
      </c>
      <c r="B20" s="24"/>
      <c r="G20" s="10"/>
      <c r="H20" s="80" t="s">
        <v>26</v>
      </c>
      <c r="I20" s="76" t="s">
        <v>103</v>
      </c>
      <c r="J20" s="12" t="s">
        <v>227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25">
      <c r="A21" s="24">
        <v>17</v>
      </c>
      <c r="B21" s="24"/>
      <c r="G21" s="10"/>
      <c r="H21" s="80" t="s">
        <v>27</v>
      </c>
      <c r="I21" s="76" t="s">
        <v>109</v>
      </c>
      <c r="J21" s="12" t="s">
        <v>217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x14ac:dyDescent="0.25">
      <c r="A22" s="24">
        <v>18</v>
      </c>
      <c r="B22" s="24"/>
      <c r="G22" s="10"/>
      <c r="H22" s="79" t="s">
        <v>230</v>
      </c>
      <c r="I22" s="76" t="s">
        <v>104</v>
      </c>
      <c r="J22" s="12" t="s">
        <v>222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x14ac:dyDescent="0.25">
      <c r="A23" s="24">
        <v>19</v>
      </c>
      <c r="B23" s="24"/>
      <c r="G23" s="10"/>
      <c r="H23" s="80" t="s">
        <v>116</v>
      </c>
      <c r="I23" s="76" t="s">
        <v>107</v>
      </c>
      <c r="J23" s="12" t="s">
        <v>220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25">
      <c r="A24" s="24">
        <v>20</v>
      </c>
      <c r="B24" s="24"/>
      <c r="H24" s="80" t="s">
        <v>28</v>
      </c>
      <c r="I24" s="76" t="s">
        <v>109</v>
      </c>
      <c r="J24" s="12" t="s">
        <v>217</v>
      </c>
    </row>
    <row r="25" spans="1:31" x14ac:dyDescent="0.25">
      <c r="A25" s="24">
        <v>21</v>
      </c>
      <c r="B25" s="24"/>
      <c r="H25" s="80" t="s">
        <v>29</v>
      </c>
      <c r="I25" s="76" t="s">
        <v>111</v>
      </c>
      <c r="J25" s="12" t="s">
        <v>223</v>
      </c>
    </row>
    <row r="26" spans="1:31" x14ac:dyDescent="0.25">
      <c r="A26" s="24">
        <v>22</v>
      </c>
      <c r="B26" s="24"/>
      <c r="H26" s="80" t="s">
        <v>117</v>
      </c>
      <c r="I26" s="76" t="s">
        <v>107</v>
      </c>
      <c r="J26" s="12" t="s">
        <v>220</v>
      </c>
    </row>
    <row r="27" spans="1:31" x14ac:dyDescent="0.25">
      <c r="A27" s="24">
        <v>23</v>
      </c>
      <c r="B27" s="24"/>
      <c r="H27" s="80" t="s">
        <v>118</v>
      </c>
      <c r="I27" s="76" t="s">
        <v>107</v>
      </c>
      <c r="J27" s="12" t="s">
        <v>220</v>
      </c>
    </row>
    <row r="28" spans="1:31" x14ac:dyDescent="0.25">
      <c r="A28" s="24">
        <v>24</v>
      </c>
      <c r="B28" s="24"/>
      <c r="H28" s="80" t="s">
        <v>30</v>
      </c>
      <c r="I28" s="76" t="s">
        <v>103</v>
      </c>
      <c r="J28" s="12" t="s">
        <v>227</v>
      </c>
    </row>
    <row r="29" spans="1:31" x14ac:dyDescent="0.25">
      <c r="A29" s="24">
        <v>25</v>
      </c>
      <c r="B29" s="24"/>
      <c r="H29" s="80" t="s">
        <v>119</v>
      </c>
      <c r="I29" s="76" t="s">
        <v>107</v>
      </c>
      <c r="J29" s="12" t="s">
        <v>220</v>
      </c>
    </row>
    <row r="30" spans="1:31" x14ac:dyDescent="0.25">
      <c r="A30" s="24">
        <v>26</v>
      </c>
      <c r="B30" s="24"/>
      <c r="H30" s="80" t="s">
        <v>31</v>
      </c>
      <c r="I30" s="76" t="s">
        <v>213</v>
      </c>
      <c r="J30" s="92" t="s">
        <v>223</v>
      </c>
    </row>
    <row r="31" spans="1:31" x14ac:dyDescent="0.25">
      <c r="A31" s="24">
        <v>27</v>
      </c>
      <c r="B31" s="24"/>
      <c r="H31" s="80" t="s">
        <v>120</v>
      </c>
      <c r="I31" s="76" t="s">
        <v>107</v>
      </c>
      <c r="J31" s="12" t="s">
        <v>220</v>
      </c>
    </row>
    <row r="32" spans="1:31" x14ac:dyDescent="0.25">
      <c r="A32" s="24">
        <v>28</v>
      </c>
      <c r="B32" s="24"/>
      <c r="H32" s="80" t="s">
        <v>121</v>
      </c>
      <c r="I32" s="76" t="s">
        <v>107</v>
      </c>
      <c r="J32" s="12" t="s">
        <v>220</v>
      </c>
    </row>
    <row r="33" spans="1:10" x14ac:dyDescent="0.25">
      <c r="A33" s="24">
        <v>29</v>
      </c>
      <c r="B33" s="24"/>
      <c r="H33" s="80" t="s">
        <v>122</v>
      </c>
      <c r="I33" s="77" t="s">
        <v>107</v>
      </c>
      <c r="J33" s="12" t="s">
        <v>220</v>
      </c>
    </row>
    <row r="34" spans="1:10" x14ac:dyDescent="0.25">
      <c r="A34" s="24">
        <v>30</v>
      </c>
      <c r="B34" s="24"/>
      <c r="H34" s="80" t="s">
        <v>32</v>
      </c>
      <c r="I34" s="76" t="s">
        <v>111</v>
      </c>
      <c r="J34" s="12" t="s">
        <v>223</v>
      </c>
    </row>
    <row r="35" spans="1:10" x14ac:dyDescent="0.25">
      <c r="A35" s="24">
        <v>31</v>
      </c>
      <c r="B35" s="24"/>
      <c r="H35" s="80" t="s">
        <v>216</v>
      </c>
      <c r="I35" s="76" t="s">
        <v>103</v>
      </c>
      <c r="J35" s="12" t="s">
        <v>227</v>
      </c>
    </row>
    <row r="36" spans="1:10" x14ac:dyDescent="0.25">
      <c r="A36" s="24">
        <v>32</v>
      </c>
      <c r="B36" s="24"/>
      <c r="E36" s="25"/>
      <c r="F36" s="25"/>
      <c r="H36" s="80" t="s">
        <v>33</v>
      </c>
      <c r="I36" s="76" t="s">
        <v>109</v>
      </c>
      <c r="J36" s="12" t="s">
        <v>217</v>
      </c>
    </row>
    <row r="37" spans="1:10" x14ac:dyDescent="0.25">
      <c r="A37" s="24">
        <v>33</v>
      </c>
      <c r="B37" s="24"/>
      <c r="H37" s="80" t="s">
        <v>123</v>
      </c>
      <c r="I37" s="76" t="s">
        <v>107</v>
      </c>
      <c r="J37" s="12" t="s">
        <v>220</v>
      </c>
    </row>
    <row r="38" spans="1:10" x14ac:dyDescent="0.25">
      <c r="A38" s="24">
        <v>34</v>
      </c>
      <c r="B38" s="24"/>
      <c r="H38" s="80" t="s">
        <v>124</v>
      </c>
      <c r="I38" s="76" t="s">
        <v>107</v>
      </c>
      <c r="J38" s="12" t="s">
        <v>220</v>
      </c>
    </row>
    <row r="39" spans="1:10" x14ac:dyDescent="0.25">
      <c r="A39" s="24">
        <v>35</v>
      </c>
      <c r="B39" s="24"/>
      <c r="H39" s="80" t="s">
        <v>221</v>
      </c>
      <c r="I39" s="76" t="s">
        <v>107</v>
      </c>
      <c r="J39" s="12" t="s">
        <v>220</v>
      </c>
    </row>
    <row r="40" spans="1:10" x14ac:dyDescent="0.25">
      <c r="A40" s="24">
        <v>36</v>
      </c>
      <c r="B40" s="24"/>
      <c r="D40" s="25"/>
      <c r="H40" s="80" t="s">
        <v>125</v>
      </c>
      <c r="I40" s="76" t="s">
        <v>107</v>
      </c>
      <c r="J40" s="12" t="s">
        <v>220</v>
      </c>
    </row>
    <row r="41" spans="1:10" x14ac:dyDescent="0.25">
      <c r="A41" s="24">
        <v>37</v>
      </c>
      <c r="B41" s="24"/>
      <c r="D41" s="20"/>
      <c r="H41" s="80" t="s">
        <v>34</v>
      </c>
      <c r="I41" s="76" t="s">
        <v>109</v>
      </c>
      <c r="J41" s="12" t="s">
        <v>217</v>
      </c>
    </row>
    <row r="42" spans="1:10" x14ac:dyDescent="0.25">
      <c r="A42" s="24">
        <v>38</v>
      </c>
      <c r="B42" s="24"/>
      <c r="D42" s="19"/>
      <c r="H42" s="80" t="s">
        <v>35</v>
      </c>
      <c r="I42" s="76" t="s">
        <v>109</v>
      </c>
      <c r="J42" s="12" t="s">
        <v>217</v>
      </c>
    </row>
    <row r="43" spans="1:10" x14ac:dyDescent="0.25">
      <c r="A43" s="24">
        <v>39</v>
      </c>
      <c r="B43" s="24"/>
      <c r="D43" s="19"/>
      <c r="H43" s="75" t="s">
        <v>36</v>
      </c>
      <c r="I43" s="78"/>
    </row>
    <row r="44" spans="1:10" x14ac:dyDescent="0.25">
      <c r="A44" s="24">
        <v>40</v>
      </c>
      <c r="B44" s="24"/>
      <c r="D44" s="19"/>
      <c r="H44" s="80" t="s">
        <v>126</v>
      </c>
      <c r="I44" s="76" t="s">
        <v>107</v>
      </c>
      <c r="J44" s="12" t="s">
        <v>220</v>
      </c>
    </row>
    <row r="45" spans="1:10" x14ac:dyDescent="0.25">
      <c r="A45" s="24">
        <v>41</v>
      </c>
      <c r="B45" s="24"/>
      <c r="H45" s="80" t="s">
        <v>127</v>
      </c>
      <c r="I45" s="76" t="s">
        <v>107</v>
      </c>
      <c r="J45" s="12" t="s">
        <v>220</v>
      </c>
    </row>
    <row r="46" spans="1:10" x14ac:dyDescent="0.25">
      <c r="A46" s="24">
        <v>42</v>
      </c>
      <c r="B46" s="24"/>
      <c r="H46" s="85" t="s">
        <v>205</v>
      </c>
      <c r="I46" s="76" t="s">
        <v>107</v>
      </c>
      <c r="J46" s="12" t="s">
        <v>220</v>
      </c>
    </row>
    <row r="47" spans="1:10" x14ac:dyDescent="0.25">
      <c r="A47" s="24">
        <v>43</v>
      </c>
      <c r="B47" s="24"/>
      <c r="H47" s="80" t="s">
        <v>37</v>
      </c>
      <c r="I47" s="76" t="s">
        <v>103</v>
      </c>
      <c r="J47" s="12" t="s">
        <v>227</v>
      </c>
    </row>
    <row r="48" spans="1:10" x14ac:dyDescent="0.25">
      <c r="A48" s="24">
        <v>44</v>
      </c>
      <c r="B48" s="24"/>
      <c r="H48" s="80" t="s">
        <v>38</v>
      </c>
      <c r="I48" s="76" t="s">
        <v>109</v>
      </c>
      <c r="J48" s="12" t="s">
        <v>217</v>
      </c>
    </row>
    <row r="49" spans="1:10" x14ac:dyDescent="0.25">
      <c r="A49" s="24">
        <v>45</v>
      </c>
      <c r="B49" s="10"/>
      <c r="H49" s="80" t="s">
        <v>39</v>
      </c>
      <c r="I49" s="76" t="s">
        <v>105</v>
      </c>
      <c r="J49" s="12" t="s">
        <v>225</v>
      </c>
    </row>
    <row r="50" spans="1:10" x14ac:dyDescent="0.25">
      <c r="A50" s="24">
        <v>46</v>
      </c>
      <c r="H50" s="80" t="s">
        <v>212</v>
      </c>
      <c r="I50" s="76" t="s">
        <v>109</v>
      </c>
      <c r="J50" s="12" t="s">
        <v>217</v>
      </c>
    </row>
    <row r="51" spans="1:10" x14ac:dyDescent="0.25">
      <c r="A51" s="24">
        <v>47</v>
      </c>
      <c r="H51" s="84" t="s">
        <v>128</v>
      </c>
      <c r="I51" s="76" t="s">
        <v>107</v>
      </c>
      <c r="J51" s="12" t="s">
        <v>220</v>
      </c>
    </row>
    <row r="52" spans="1:10" x14ac:dyDescent="0.25">
      <c r="A52" s="24">
        <v>48</v>
      </c>
      <c r="H52" s="80" t="s">
        <v>129</v>
      </c>
      <c r="I52" s="76" t="s">
        <v>107</v>
      </c>
      <c r="J52" s="12" t="s">
        <v>220</v>
      </c>
    </row>
    <row r="53" spans="1:10" x14ac:dyDescent="0.25">
      <c r="A53" s="24">
        <v>49</v>
      </c>
      <c r="H53" s="80" t="s">
        <v>130</v>
      </c>
      <c r="I53" s="76" t="s">
        <v>107</v>
      </c>
      <c r="J53" s="12" t="s">
        <v>220</v>
      </c>
    </row>
    <row r="54" spans="1:10" x14ac:dyDescent="0.25">
      <c r="A54" s="24">
        <v>50</v>
      </c>
      <c r="H54" s="80" t="s">
        <v>131</v>
      </c>
      <c r="I54" s="76" t="s">
        <v>107</v>
      </c>
      <c r="J54" s="12" t="s">
        <v>220</v>
      </c>
    </row>
    <row r="55" spans="1:10" x14ac:dyDescent="0.25">
      <c r="A55" s="24">
        <v>51</v>
      </c>
      <c r="H55" s="80" t="s">
        <v>132</v>
      </c>
      <c r="I55" s="76" t="s">
        <v>107</v>
      </c>
      <c r="J55" s="12" t="s">
        <v>220</v>
      </c>
    </row>
    <row r="56" spans="1:10" x14ac:dyDescent="0.25">
      <c r="A56" s="24">
        <v>52</v>
      </c>
      <c r="H56" s="80" t="s">
        <v>133</v>
      </c>
      <c r="I56" s="77" t="s">
        <v>107</v>
      </c>
      <c r="J56" s="12" t="s">
        <v>220</v>
      </c>
    </row>
    <row r="57" spans="1:10" x14ac:dyDescent="0.25">
      <c r="A57" s="24">
        <v>53</v>
      </c>
      <c r="H57" s="80" t="s">
        <v>40</v>
      </c>
      <c r="I57" s="76" t="s">
        <v>110</v>
      </c>
      <c r="J57" s="12" t="s">
        <v>224</v>
      </c>
    </row>
    <row r="58" spans="1:10" x14ac:dyDescent="0.25">
      <c r="A58" s="24">
        <v>54</v>
      </c>
      <c r="H58" s="80" t="s">
        <v>134</v>
      </c>
      <c r="I58" s="76" t="s">
        <v>107</v>
      </c>
      <c r="J58" s="12" t="s">
        <v>220</v>
      </c>
    </row>
    <row r="59" spans="1:10" x14ac:dyDescent="0.25">
      <c r="A59" s="24">
        <v>55</v>
      </c>
      <c r="H59" s="80" t="s">
        <v>135</v>
      </c>
      <c r="I59" s="76" t="s">
        <v>107</v>
      </c>
      <c r="J59" s="12" t="s">
        <v>220</v>
      </c>
    </row>
    <row r="60" spans="1:10" x14ac:dyDescent="0.25">
      <c r="A60" s="24">
        <v>56</v>
      </c>
      <c r="H60" s="80" t="s">
        <v>41</v>
      </c>
      <c r="I60" s="76" t="s">
        <v>109</v>
      </c>
      <c r="J60" s="12" t="s">
        <v>217</v>
      </c>
    </row>
    <row r="61" spans="1:10" x14ac:dyDescent="0.25">
      <c r="A61" s="24">
        <v>57</v>
      </c>
      <c r="H61" s="80" t="s">
        <v>136</v>
      </c>
      <c r="I61" s="76" t="s">
        <v>107</v>
      </c>
      <c r="J61" s="12" t="s">
        <v>220</v>
      </c>
    </row>
    <row r="62" spans="1:10" x14ac:dyDescent="0.25">
      <c r="A62" s="24">
        <v>58</v>
      </c>
      <c r="H62" s="80" t="s">
        <v>137</v>
      </c>
      <c r="I62" s="76" t="s">
        <v>107</v>
      </c>
      <c r="J62" s="12" t="s">
        <v>220</v>
      </c>
    </row>
    <row r="63" spans="1:10" x14ac:dyDescent="0.25">
      <c r="A63" s="24">
        <v>59</v>
      </c>
      <c r="H63" s="80" t="s">
        <v>138</v>
      </c>
      <c r="I63" s="76" t="s">
        <v>107</v>
      </c>
      <c r="J63" s="12" t="s">
        <v>220</v>
      </c>
    </row>
    <row r="64" spans="1:10" x14ac:dyDescent="0.25">
      <c r="A64" s="24">
        <v>60</v>
      </c>
      <c r="H64" s="80" t="s">
        <v>139</v>
      </c>
      <c r="I64" s="76" t="s">
        <v>107</v>
      </c>
      <c r="J64" s="12" t="s">
        <v>220</v>
      </c>
    </row>
    <row r="65" spans="2:10" x14ac:dyDescent="0.25">
      <c r="H65" s="80" t="s">
        <v>211</v>
      </c>
      <c r="I65" s="76" t="s">
        <v>109</v>
      </c>
      <c r="J65" s="12" t="s">
        <v>217</v>
      </c>
    </row>
    <row r="66" spans="2:10" x14ac:dyDescent="0.25">
      <c r="H66" s="80" t="s">
        <v>42</v>
      </c>
      <c r="I66" s="77" t="s">
        <v>111</v>
      </c>
      <c r="J66" s="89" t="s">
        <v>223</v>
      </c>
    </row>
    <row r="67" spans="2:10" x14ac:dyDescent="0.25">
      <c r="H67" s="80" t="s">
        <v>43</v>
      </c>
      <c r="I67" s="76" t="s">
        <v>103</v>
      </c>
      <c r="J67" s="12" t="s">
        <v>227</v>
      </c>
    </row>
    <row r="68" spans="2:10" x14ac:dyDescent="0.25">
      <c r="H68" s="80" t="s">
        <v>44</v>
      </c>
      <c r="I68" s="76" t="s">
        <v>103</v>
      </c>
      <c r="J68" s="12" t="s">
        <v>227</v>
      </c>
    </row>
    <row r="69" spans="2:10" x14ac:dyDescent="0.25">
      <c r="H69" s="84" t="s">
        <v>200</v>
      </c>
      <c r="I69" s="76" t="s">
        <v>201</v>
      </c>
      <c r="J69" s="92" t="s">
        <v>229</v>
      </c>
    </row>
    <row r="70" spans="2:10" x14ac:dyDescent="0.25">
      <c r="H70" s="80" t="s">
        <v>202</v>
      </c>
      <c r="I70" s="76" t="s">
        <v>201</v>
      </c>
      <c r="J70" s="92" t="s">
        <v>229</v>
      </c>
    </row>
    <row r="71" spans="2:10" x14ac:dyDescent="0.25">
      <c r="H71" s="80" t="s">
        <v>45</v>
      </c>
      <c r="I71" s="76" t="s">
        <v>105</v>
      </c>
      <c r="J71" s="12" t="s">
        <v>225</v>
      </c>
    </row>
    <row r="72" spans="2:10" x14ac:dyDescent="0.25">
      <c r="H72" s="80" t="s">
        <v>140</v>
      </c>
      <c r="I72" s="76" t="s">
        <v>107</v>
      </c>
      <c r="J72" s="12" t="s">
        <v>220</v>
      </c>
    </row>
    <row r="73" spans="2:10" x14ac:dyDescent="0.25">
      <c r="H73" s="80" t="s">
        <v>46</v>
      </c>
      <c r="I73" s="76" t="s">
        <v>111</v>
      </c>
      <c r="J73" s="12" t="s">
        <v>223</v>
      </c>
    </row>
    <row r="74" spans="2:10" x14ac:dyDescent="0.25">
      <c r="H74" s="80" t="s">
        <v>47</v>
      </c>
      <c r="I74" s="76" t="s">
        <v>105</v>
      </c>
      <c r="J74" s="89" t="s">
        <v>225</v>
      </c>
    </row>
    <row r="75" spans="2:10" x14ac:dyDescent="0.25">
      <c r="H75" s="80" t="s">
        <v>48</v>
      </c>
      <c r="I75" s="76" t="s">
        <v>141</v>
      </c>
      <c r="J75" s="92" t="s">
        <v>228</v>
      </c>
    </row>
    <row r="76" spans="2:10" x14ac:dyDescent="0.25">
      <c r="E76" s="13"/>
      <c r="F76" s="13"/>
      <c r="H76" s="80" t="s">
        <v>142</v>
      </c>
      <c r="I76" s="76" t="s">
        <v>107</v>
      </c>
      <c r="J76" s="12" t="s">
        <v>220</v>
      </c>
    </row>
    <row r="77" spans="2:10" x14ac:dyDescent="0.25">
      <c r="E77" s="32"/>
      <c r="F77" s="31"/>
      <c r="H77" s="80" t="s">
        <v>143</v>
      </c>
      <c r="I77" s="76" t="s">
        <v>107</v>
      </c>
      <c r="J77" s="12" t="s">
        <v>220</v>
      </c>
    </row>
    <row r="78" spans="2:10" x14ac:dyDescent="0.25">
      <c r="E78" s="33"/>
      <c r="F78" s="34"/>
      <c r="H78" s="80" t="s">
        <v>49</v>
      </c>
      <c r="I78" s="76" t="s">
        <v>111</v>
      </c>
      <c r="J78" s="12" t="s">
        <v>223</v>
      </c>
    </row>
    <row r="79" spans="2:10" x14ac:dyDescent="0.25">
      <c r="E79" s="33"/>
      <c r="F79" s="34"/>
      <c r="H79" s="79" t="s">
        <v>50</v>
      </c>
      <c r="I79" s="76" t="s">
        <v>104</v>
      </c>
      <c r="J79" s="12" t="s">
        <v>222</v>
      </c>
    </row>
    <row r="80" spans="2:10" x14ac:dyDescent="0.25">
      <c r="B80"/>
      <c r="E80" s="33"/>
      <c r="F80" s="34"/>
      <c r="H80" s="80" t="s">
        <v>51</v>
      </c>
      <c r="I80" s="76" t="s">
        <v>141</v>
      </c>
      <c r="J80" s="93" t="s">
        <v>228</v>
      </c>
    </row>
    <row r="81" spans="2:10" x14ac:dyDescent="0.25">
      <c r="B81"/>
      <c r="E81" s="33"/>
      <c r="F81" s="34"/>
      <c r="H81" s="80" t="s">
        <v>52</v>
      </c>
      <c r="I81" s="76" t="s">
        <v>103</v>
      </c>
      <c r="J81" s="12" t="s">
        <v>227</v>
      </c>
    </row>
    <row r="82" spans="2:10" x14ac:dyDescent="0.25">
      <c r="B82"/>
      <c r="E82" s="33"/>
      <c r="F82" s="34"/>
      <c r="H82" s="80" t="s">
        <v>53</v>
      </c>
      <c r="I82" s="76" t="s">
        <v>105</v>
      </c>
      <c r="J82" s="12" t="s">
        <v>225</v>
      </c>
    </row>
    <row r="83" spans="2:10" x14ac:dyDescent="0.25">
      <c r="B83"/>
      <c r="E83" s="33"/>
      <c r="F83" s="34"/>
      <c r="H83" s="80" t="s">
        <v>144</v>
      </c>
      <c r="I83" s="76" t="s">
        <v>107</v>
      </c>
      <c r="J83" s="90" t="s">
        <v>220</v>
      </c>
    </row>
    <row r="84" spans="2:10" x14ac:dyDescent="0.25">
      <c r="B84"/>
      <c r="E84" s="33"/>
      <c r="F84" s="34"/>
      <c r="H84" s="80" t="s">
        <v>145</v>
      </c>
      <c r="I84" s="76" t="s">
        <v>107</v>
      </c>
      <c r="J84" s="12" t="s">
        <v>220</v>
      </c>
    </row>
    <row r="85" spans="2:10" x14ac:dyDescent="0.25">
      <c r="E85" s="33"/>
      <c r="F85" s="34"/>
      <c r="H85" s="80" t="s">
        <v>54</v>
      </c>
      <c r="I85" s="76" t="s">
        <v>105</v>
      </c>
      <c r="J85" s="12" t="s">
        <v>225</v>
      </c>
    </row>
    <row r="86" spans="2:10" x14ac:dyDescent="0.25">
      <c r="E86" s="33"/>
      <c r="F86" s="34"/>
      <c r="H86" s="80" t="s">
        <v>55</v>
      </c>
      <c r="I86" s="76" t="s">
        <v>111</v>
      </c>
      <c r="J86" s="12" t="s">
        <v>223</v>
      </c>
    </row>
    <row r="87" spans="2:10" x14ac:dyDescent="0.25">
      <c r="E87" s="33"/>
      <c r="F87" s="34"/>
      <c r="H87" s="80" t="s">
        <v>146</v>
      </c>
      <c r="I87" s="76" t="s">
        <v>107</v>
      </c>
      <c r="J87" s="90" t="s">
        <v>220</v>
      </c>
    </row>
    <row r="88" spans="2:10" x14ac:dyDescent="0.25">
      <c r="E88" s="33"/>
      <c r="F88" s="34"/>
      <c r="H88" s="80" t="s">
        <v>147</v>
      </c>
      <c r="I88" s="76" t="s">
        <v>107</v>
      </c>
      <c r="J88" s="12" t="s">
        <v>220</v>
      </c>
    </row>
    <row r="89" spans="2:10" x14ac:dyDescent="0.25">
      <c r="E89" s="33"/>
      <c r="F89" s="34"/>
      <c r="H89" s="80" t="s">
        <v>56</v>
      </c>
      <c r="I89" s="76" t="s">
        <v>103</v>
      </c>
      <c r="J89" s="12" t="s">
        <v>227</v>
      </c>
    </row>
    <row r="90" spans="2:10" x14ac:dyDescent="0.25">
      <c r="E90" s="33"/>
      <c r="F90" s="34"/>
      <c r="H90" s="80" t="s">
        <v>57</v>
      </c>
      <c r="I90" s="76" t="s">
        <v>103</v>
      </c>
      <c r="J90" s="12" t="s">
        <v>227</v>
      </c>
    </row>
    <row r="91" spans="2:10" x14ac:dyDescent="0.25">
      <c r="E91" s="33"/>
      <c r="F91" s="34"/>
      <c r="H91" s="80" t="s">
        <v>148</v>
      </c>
      <c r="I91" s="76" t="s">
        <v>107</v>
      </c>
      <c r="J91" s="12" t="s">
        <v>220</v>
      </c>
    </row>
    <row r="92" spans="2:10" x14ac:dyDescent="0.25">
      <c r="E92" s="33"/>
      <c r="F92" s="34"/>
      <c r="H92" s="80" t="s">
        <v>58</v>
      </c>
      <c r="I92" s="76" t="s">
        <v>105</v>
      </c>
      <c r="J92" s="12" t="s">
        <v>225</v>
      </c>
    </row>
    <row r="93" spans="2:10" x14ac:dyDescent="0.25">
      <c r="E93" s="33"/>
      <c r="F93" s="34"/>
      <c r="H93" s="80" t="s">
        <v>149</v>
      </c>
      <c r="I93" s="76" t="s">
        <v>107</v>
      </c>
      <c r="J93" s="12" t="s">
        <v>220</v>
      </c>
    </row>
    <row r="94" spans="2:10" x14ac:dyDescent="0.25">
      <c r="E94" s="33"/>
      <c r="F94" s="34"/>
      <c r="H94" s="80" t="s">
        <v>150</v>
      </c>
      <c r="I94" s="76" t="s">
        <v>107</v>
      </c>
      <c r="J94" s="12" t="s">
        <v>220</v>
      </c>
    </row>
    <row r="95" spans="2:10" x14ac:dyDescent="0.25">
      <c r="E95" s="33"/>
      <c r="F95" s="34"/>
      <c r="H95" s="80" t="s">
        <v>151</v>
      </c>
      <c r="I95" s="76" t="s">
        <v>107</v>
      </c>
      <c r="J95" s="12" t="s">
        <v>220</v>
      </c>
    </row>
    <row r="96" spans="2:10" x14ac:dyDescent="0.25">
      <c r="E96" s="33"/>
      <c r="F96" s="34"/>
      <c r="H96" s="80" t="s">
        <v>59</v>
      </c>
      <c r="I96" s="76" t="s">
        <v>103</v>
      </c>
      <c r="J96" s="12" t="s">
        <v>227</v>
      </c>
    </row>
    <row r="97" spans="5:10" x14ac:dyDescent="0.25">
      <c r="E97" s="33"/>
      <c r="F97" s="34"/>
      <c r="H97" s="80" t="s">
        <v>60</v>
      </c>
      <c r="I97" s="76" t="s">
        <v>109</v>
      </c>
      <c r="J97" s="12" t="s">
        <v>217</v>
      </c>
    </row>
    <row r="98" spans="5:10" x14ac:dyDescent="0.25">
      <c r="E98" s="33"/>
      <c r="F98" s="34"/>
      <c r="H98" s="80" t="s">
        <v>152</v>
      </c>
      <c r="I98" s="76" t="s">
        <v>107</v>
      </c>
      <c r="J98" s="12" t="s">
        <v>220</v>
      </c>
    </row>
    <row r="99" spans="5:10" x14ac:dyDescent="0.25">
      <c r="E99" s="33"/>
      <c r="F99" s="34"/>
      <c r="H99" s="80" t="s">
        <v>61</v>
      </c>
      <c r="I99" s="76" t="s">
        <v>110</v>
      </c>
      <c r="J99" s="12" t="s">
        <v>224</v>
      </c>
    </row>
    <row r="100" spans="5:10" x14ac:dyDescent="0.25">
      <c r="E100" s="33"/>
      <c r="F100" s="34"/>
      <c r="H100" s="80" t="s">
        <v>62</v>
      </c>
      <c r="I100" s="76" t="s">
        <v>103</v>
      </c>
      <c r="J100" s="89" t="s">
        <v>227</v>
      </c>
    </row>
    <row r="101" spans="5:10" x14ac:dyDescent="0.25">
      <c r="E101" s="33"/>
      <c r="F101" s="34"/>
      <c r="H101" s="79" t="s">
        <v>63</v>
      </c>
      <c r="I101" s="76" t="s">
        <v>104</v>
      </c>
      <c r="J101" s="12" t="s">
        <v>222</v>
      </c>
    </row>
    <row r="102" spans="5:10" x14ac:dyDescent="0.25">
      <c r="E102" s="33"/>
      <c r="F102" s="34"/>
      <c r="H102" s="80" t="s">
        <v>153</v>
      </c>
      <c r="I102" s="76" t="s">
        <v>107</v>
      </c>
      <c r="J102" s="90" t="s">
        <v>220</v>
      </c>
    </row>
    <row r="103" spans="5:10" x14ac:dyDescent="0.25">
      <c r="E103" s="33"/>
      <c r="F103" s="34"/>
      <c r="H103" s="80" t="s">
        <v>203</v>
      </c>
      <c r="I103" s="76" t="s">
        <v>107</v>
      </c>
      <c r="J103" s="12" t="s">
        <v>220</v>
      </c>
    </row>
    <row r="104" spans="5:10" x14ac:dyDescent="0.25">
      <c r="E104" s="33"/>
      <c r="F104" s="34"/>
      <c r="H104" s="80" t="s">
        <v>154</v>
      </c>
      <c r="I104" s="76" t="s">
        <v>107</v>
      </c>
      <c r="J104" s="12" t="s">
        <v>220</v>
      </c>
    </row>
    <row r="105" spans="5:10" x14ac:dyDescent="0.25">
      <c r="E105" s="33"/>
      <c r="F105" s="34"/>
      <c r="H105" s="80" t="s">
        <v>64</v>
      </c>
      <c r="I105" s="76" t="s">
        <v>103</v>
      </c>
      <c r="J105" s="12" t="s">
        <v>227</v>
      </c>
    </row>
    <row r="106" spans="5:10" x14ac:dyDescent="0.25">
      <c r="E106" s="33"/>
      <c r="F106" s="34"/>
      <c r="H106" s="80" t="s">
        <v>65</v>
      </c>
      <c r="I106" s="76" t="s">
        <v>111</v>
      </c>
      <c r="J106" s="12" t="s">
        <v>223</v>
      </c>
    </row>
    <row r="107" spans="5:10" x14ac:dyDescent="0.25">
      <c r="E107" s="33"/>
      <c r="F107" s="34"/>
      <c r="H107" s="80" t="s">
        <v>66</v>
      </c>
      <c r="I107" s="76" t="s">
        <v>109</v>
      </c>
      <c r="J107" s="90" t="s">
        <v>217</v>
      </c>
    </row>
    <row r="108" spans="5:10" x14ac:dyDescent="0.25">
      <c r="E108" s="33"/>
      <c r="F108" s="34"/>
      <c r="H108" s="80" t="s">
        <v>155</v>
      </c>
      <c r="I108" s="76" t="s">
        <v>107</v>
      </c>
      <c r="J108" s="12" t="s">
        <v>220</v>
      </c>
    </row>
    <row r="109" spans="5:10" x14ac:dyDescent="0.25">
      <c r="E109" s="33"/>
      <c r="F109" s="34"/>
      <c r="H109" s="80" t="s">
        <v>156</v>
      </c>
      <c r="I109" s="76" t="s">
        <v>107</v>
      </c>
      <c r="J109" s="12" t="s">
        <v>220</v>
      </c>
    </row>
    <row r="110" spans="5:10" x14ac:dyDescent="0.25">
      <c r="E110" s="33"/>
      <c r="F110" s="34"/>
      <c r="H110" s="80" t="s">
        <v>157</v>
      </c>
      <c r="I110" s="76" t="s">
        <v>107</v>
      </c>
      <c r="J110" s="12" t="s">
        <v>220</v>
      </c>
    </row>
    <row r="111" spans="5:10" x14ac:dyDescent="0.25">
      <c r="H111" s="80" t="s">
        <v>67</v>
      </c>
      <c r="I111" s="76" t="s">
        <v>103</v>
      </c>
      <c r="J111" s="12" t="s">
        <v>227</v>
      </c>
    </row>
    <row r="112" spans="5:10" x14ac:dyDescent="0.25">
      <c r="H112" s="80" t="s">
        <v>158</v>
      </c>
      <c r="I112" s="76" t="s">
        <v>107</v>
      </c>
      <c r="J112" s="12" t="s">
        <v>220</v>
      </c>
    </row>
    <row r="113" spans="8:10" x14ac:dyDescent="0.25">
      <c r="H113" s="80" t="s">
        <v>235</v>
      </c>
      <c r="I113" s="76" t="s">
        <v>105</v>
      </c>
      <c r="J113" s="12" t="s">
        <v>225</v>
      </c>
    </row>
    <row r="114" spans="8:10" x14ac:dyDescent="0.25">
      <c r="H114" s="80" t="s">
        <v>68</v>
      </c>
      <c r="I114" s="76" t="s">
        <v>109</v>
      </c>
      <c r="J114" s="12" t="s">
        <v>217</v>
      </c>
    </row>
    <row r="115" spans="8:10" x14ac:dyDescent="0.25">
      <c r="H115" s="80" t="s">
        <v>159</v>
      </c>
      <c r="I115" s="76" t="s">
        <v>107</v>
      </c>
      <c r="J115" s="12" t="s">
        <v>220</v>
      </c>
    </row>
    <row r="116" spans="8:10" x14ac:dyDescent="0.25">
      <c r="H116" s="80" t="s">
        <v>69</v>
      </c>
      <c r="I116" s="76" t="s">
        <v>109</v>
      </c>
      <c r="J116" s="12" t="s">
        <v>217</v>
      </c>
    </row>
    <row r="117" spans="8:10" x14ac:dyDescent="0.25">
      <c r="H117" s="80" t="s">
        <v>70</v>
      </c>
      <c r="I117" s="76" t="s">
        <v>109</v>
      </c>
      <c r="J117" s="12" t="s">
        <v>217</v>
      </c>
    </row>
    <row r="118" spans="8:10" x14ac:dyDescent="0.25">
      <c r="H118" s="80" t="s">
        <v>71</v>
      </c>
      <c r="I118" s="76" t="s">
        <v>103</v>
      </c>
      <c r="J118" s="12" t="s">
        <v>227</v>
      </c>
    </row>
    <row r="119" spans="8:10" x14ac:dyDescent="0.25">
      <c r="H119" s="80" t="s">
        <v>236</v>
      </c>
      <c r="I119" s="76" t="s">
        <v>107</v>
      </c>
      <c r="J119" s="12" t="s">
        <v>220</v>
      </c>
    </row>
    <row r="120" spans="8:10" x14ac:dyDescent="0.25">
      <c r="H120" s="80" t="s">
        <v>214</v>
      </c>
      <c r="I120" s="76" t="s">
        <v>215</v>
      </c>
      <c r="J120" s="93" t="s">
        <v>226</v>
      </c>
    </row>
    <row r="121" spans="8:10" x14ac:dyDescent="0.25">
      <c r="H121" s="80" t="s">
        <v>160</v>
      </c>
      <c r="I121" s="76" t="s">
        <v>107</v>
      </c>
      <c r="J121" s="12" t="s">
        <v>220</v>
      </c>
    </row>
    <row r="122" spans="8:10" x14ac:dyDescent="0.25">
      <c r="H122" s="80" t="s">
        <v>161</v>
      </c>
      <c r="I122" s="76" t="s">
        <v>107</v>
      </c>
      <c r="J122" s="12" t="s">
        <v>220</v>
      </c>
    </row>
    <row r="123" spans="8:10" x14ac:dyDescent="0.25">
      <c r="H123" s="80" t="s">
        <v>162</v>
      </c>
      <c r="I123" s="76" t="s">
        <v>107</v>
      </c>
      <c r="J123" s="12" t="s">
        <v>220</v>
      </c>
    </row>
    <row r="124" spans="8:10" x14ac:dyDescent="0.25">
      <c r="H124" s="80" t="s">
        <v>163</v>
      </c>
      <c r="I124" s="76" t="s">
        <v>107</v>
      </c>
      <c r="J124" s="12" t="s">
        <v>220</v>
      </c>
    </row>
    <row r="125" spans="8:10" x14ac:dyDescent="0.25">
      <c r="H125" s="80" t="s">
        <v>164</v>
      </c>
      <c r="I125" s="76" t="s">
        <v>107</v>
      </c>
      <c r="J125" s="12" t="s">
        <v>220</v>
      </c>
    </row>
    <row r="126" spans="8:10" x14ac:dyDescent="0.25">
      <c r="H126" s="80" t="s">
        <v>165</v>
      </c>
      <c r="I126" s="76" t="s">
        <v>107</v>
      </c>
      <c r="J126" s="12" t="s">
        <v>220</v>
      </c>
    </row>
    <row r="127" spans="8:10" x14ac:dyDescent="0.25">
      <c r="H127" s="80" t="s">
        <v>166</v>
      </c>
      <c r="I127" s="76" t="s">
        <v>107</v>
      </c>
      <c r="J127" s="12" t="s">
        <v>220</v>
      </c>
    </row>
    <row r="128" spans="8:10" x14ac:dyDescent="0.25">
      <c r="H128" s="80" t="s">
        <v>167</v>
      </c>
      <c r="I128" s="76" t="s">
        <v>107</v>
      </c>
      <c r="J128" s="12" t="s">
        <v>220</v>
      </c>
    </row>
    <row r="129" spans="8:10" x14ac:dyDescent="0.25">
      <c r="H129" s="80" t="s">
        <v>168</v>
      </c>
      <c r="I129" s="76" t="s">
        <v>107</v>
      </c>
      <c r="J129" s="12" t="s">
        <v>220</v>
      </c>
    </row>
    <row r="130" spans="8:10" x14ac:dyDescent="0.25">
      <c r="H130" s="80" t="s">
        <v>72</v>
      </c>
      <c r="I130" s="76" t="s">
        <v>111</v>
      </c>
      <c r="J130" s="12" t="s">
        <v>223</v>
      </c>
    </row>
    <row r="131" spans="8:10" x14ac:dyDescent="0.25">
      <c r="H131" s="80" t="s">
        <v>169</v>
      </c>
      <c r="I131" s="76" t="s">
        <v>107</v>
      </c>
      <c r="J131" s="12" t="s">
        <v>220</v>
      </c>
    </row>
    <row r="132" spans="8:10" x14ac:dyDescent="0.25">
      <c r="H132" s="80" t="s">
        <v>170</v>
      </c>
      <c r="I132" s="76" t="s">
        <v>107</v>
      </c>
      <c r="J132" s="12" t="s">
        <v>220</v>
      </c>
    </row>
    <row r="133" spans="8:10" x14ac:dyDescent="0.25">
      <c r="H133" s="80" t="s">
        <v>73</v>
      </c>
      <c r="I133" s="76" t="s">
        <v>171</v>
      </c>
      <c r="J133" s="88" t="s">
        <v>219</v>
      </c>
    </row>
    <row r="134" spans="8:10" x14ac:dyDescent="0.25">
      <c r="H134" s="80" t="s">
        <v>172</v>
      </c>
      <c r="I134" s="76" t="s">
        <v>107</v>
      </c>
      <c r="J134" s="12" t="s">
        <v>220</v>
      </c>
    </row>
    <row r="135" spans="8:10" x14ac:dyDescent="0.25">
      <c r="H135" s="80" t="s">
        <v>74</v>
      </c>
      <c r="I135" s="76" t="s">
        <v>103</v>
      </c>
      <c r="J135" s="12" t="s">
        <v>227</v>
      </c>
    </row>
    <row r="136" spans="8:10" x14ac:dyDescent="0.25">
      <c r="H136" s="80" t="s">
        <v>173</v>
      </c>
      <c r="I136" s="76" t="s">
        <v>107</v>
      </c>
      <c r="J136" s="12" t="s">
        <v>220</v>
      </c>
    </row>
    <row r="137" spans="8:10" x14ac:dyDescent="0.25">
      <c r="H137" s="80" t="s">
        <v>174</v>
      </c>
      <c r="I137" s="76" t="s">
        <v>107</v>
      </c>
      <c r="J137" s="12" t="s">
        <v>220</v>
      </c>
    </row>
    <row r="138" spans="8:10" x14ac:dyDescent="0.25">
      <c r="H138" s="80" t="s">
        <v>175</v>
      </c>
      <c r="I138" s="76" t="s">
        <v>107</v>
      </c>
      <c r="J138" s="12" t="s">
        <v>220</v>
      </c>
    </row>
    <row r="139" spans="8:10" x14ac:dyDescent="0.25">
      <c r="H139" s="80" t="s">
        <v>75</v>
      </c>
      <c r="I139" s="76" t="s">
        <v>105</v>
      </c>
      <c r="J139" s="12" t="s">
        <v>225</v>
      </c>
    </row>
    <row r="140" spans="8:10" x14ac:dyDescent="0.25">
      <c r="H140" s="80" t="s">
        <v>76</v>
      </c>
      <c r="I140" s="76" t="s">
        <v>111</v>
      </c>
      <c r="J140" s="90" t="s">
        <v>223</v>
      </c>
    </row>
    <row r="141" spans="8:10" x14ac:dyDescent="0.25">
      <c r="H141" s="80" t="s">
        <v>77</v>
      </c>
      <c r="I141" s="76" t="s">
        <v>141</v>
      </c>
      <c r="J141" s="92" t="s">
        <v>228</v>
      </c>
    </row>
    <row r="142" spans="8:10" x14ac:dyDescent="0.25">
      <c r="H142" s="80" t="s">
        <v>237</v>
      </c>
      <c r="I142" s="76" t="s">
        <v>107</v>
      </c>
      <c r="J142" s="12" t="s">
        <v>220</v>
      </c>
    </row>
    <row r="143" spans="8:10" x14ac:dyDescent="0.25">
      <c r="H143" s="80" t="s">
        <v>78</v>
      </c>
      <c r="I143" s="76" t="s">
        <v>103</v>
      </c>
      <c r="J143" s="12" t="s">
        <v>227</v>
      </c>
    </row>
    <row r="144" spans="8:10" x14ac:dyDescent="0.25">
      <c r="H144" s="80" t="s">
        <v>176</v>
      </c>
      <c r="I144" s="76" t="s">
        <v>107</v>
      </c>
      <c r="J144" s="12" t="s">
        <v>220</v>
      </c>
    </row>
    <row r="145" spans="8:10" x14ac:dyDescent="0.25">
      <c r="H145" s="80" t="s">
        <v>177</v>
      </c>
      <c r="I145" s="76" t="s">
        <v>107</v>
      </c>
      <c r="J145" s="12" t="s">
        <v>220</v>
      </c>
    </row>
    <row r="146" spans="8:10" x14ac:dyDescent="0.25">
      <c r="H146" s="80" t="s">
        <v>178</v>
      </c>
      <c r="I146" s="76" t="s">
        <v>107</v>
      </c>
      <c r="J146" s="12" t="s">
        <v>220</v>
      </c>
    </row>
    <row r="147" spans="8:10" x14ac:dyDescent="0.25">
      <c r="H147" s="80" t="s">
        <v>179</v>
      </c>
      <c r="I147" s="76" t="s">
        <v>107</v>
      </c>
      <c r="J147" s="12" t="s">
        <v>220</v>
      </c>
    </row>
    <row r="148" spans="8:10" x14ac:dyDescent="0.25">
      <c r="H148" s="80" t="s">
        <v>79</v>
      </c>
      <c r="I148" s="76" t="s">
        <v>105</v>
      </c>
      <c r="J148" s="12" t="s">
        <v>225</v>
      </c>
    </row>
    <row r="149" spans="8:10" x14ac:dyDescent="0.25">
      <c r="H149" s="80" t="s">
        <v>80</v>
      </c>
      <c r="I149" s="76" t="s">
        <v>141</v>
      </c>
      <c r="J149" s="92" t="s">
        <v>228</v>
      </c>
    </row>
    <row r="150" spans="8:10" x14ac:dyDescent="0.25">
      <c r="H150" s="80" t="s">
        <v>180</v>
      </c>
      <c r="I150" s="76" t="s">
        <v>107</v>
      </c>
      <c r="J150" s="12" t="s">
        <v>220</v>
      </c>
    </row>
    <row r="151" spans="8:10" x14ac:dyDescent="0.25">
      <c r="H151" s="80" t="s">
        <v>181</v>
      </c>
      <c r="I151" s="76" t="s">
        <v>107</v>
      </c>
      <c r="J151" s="12" t="s">
        <v>220</v>
      </c>
    </row>
    <row r="152" spans="8:10" x14ac:dyDescent="0.25">
      <c r="H152" s="80" t="s">
        <v>81</v>
      </c>
      <c r="I152" s="76" t="s">
        <v>110</v>
      </c>
      <c r="J152" s="12" t="s">
        <v>224</v>
      </c>
    </row>
    <row r="153" spans="8:10" x14ac:dyDescent="0.25">
      <c r="H153" s="80" t="s">
        <v>182</v>
      </c>
      <c r="I153" s="76" t="s">
        <v>213</v>
      </c>
      <c r="J153" s="93" t="s">
        <v>223</v>
      </c>
    </row>
    <row r="154" spans="8:10" x14ac:dyDescent="0.25">
      <c r="H154" s="80" t="s">
        <v>82</v>
      </c>
      <c r="I154" s="76" t="s">
        <v>111</v>
      </c>
      <c r="J154" s="12" t="s">
        <v>223</v>
      </c>
    </row>
    <row r="155" spans="8:10" x14ac:dyDescent="0.25">
      <c r="H155" s="80" t="s">
        <v>83</v>
      </c>
      <c r="I155" s="76" t="s">
        <v>141</v>
      </c>
      <c r="J155" s="92" t="s">
        <v>228</v>
      </c>
    </row>
    <row r="156" spans="8:10" x14ac:dyDescent="0.25">
      <c r="H156" s="80" t="s">
        <v>183</v>
      </c>
      <c r="I156" s="76" t="s">
        <v>107</v>
      </c>
      <c r="J156" s="12" t="s">
        <v>220</v>
      </c>
    </row>
    <row r="157" spans="8:10" x14ac:dyDescent="0.25">
      <c r="H157" s="80" t="s">
        <v>84</v>
      </c>
      <c r="I157" s="76" t="s">
        <v>109</v>
      </c>
      <c r="J157" s="12" t="s">
        <v>217</v>
      </c>
    </row>
    <row r="158" spans="8:10" x14ac:dyDescent="0.25">
      <c r="H158" s="80" t="s">
        <v>184</v>
      </c>
      <c r="I158" s="76" t="s">
        <v>103</v>
      </c>
      <c r="J158" s="12" t="s">
        <v>227</v>
      </c>
    </row>
    <row r="159" spans="8:10" x14ac:dyDescent="0.25">
      <c r="H159" s="80" t="s">
        <v>204</v>
      </c>
      <c r="I159" s="76" t="s">
        <v>201</v>
      </c>
      <c r="J159" s="92" t="s">
        <v>229</v>
      </c>
    </row>
    <row r="160" spans="8:10" x14ac:dyDescent="0.25">
      <c r="H160" s="80" t="s">
        <v>185</v>
      </c>
      <c r="I160" s="76" t="s">
        <v>107</v>
      </c>
      <c r="J160" s="12" t="s">
        <v>220</v>
      </c>
    </row>
    <row r="161" spans="8:10" x14ac:dyDescent="0.25">
      <c r="H161" s="80" t="s">
        <v>186</v>
      </c>
      <c r="I161" s="76" t="s">
        <v>107</v>
      </c>
      <c r="J161" s="12" t="s">
        <v>220</v>
      </c>
    </row>
  </sheetData>
  <sheetProtection password="CE55" sheet="1" objects="1" scenarios="1"/>
  <autoFilter ref="H4:I161"/>
  <sortState ref="H5:J161">
    <sortCondition ref="H5:H161"/>
  </sortState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HEI SMS</vt:lpstr>
      <vt:lpstr>HEI SMP</vt:lpstr>
      <vt:lpstr>HEI STA</vt:lpstr>
      <vt:lpstr>HEI STT</vt:lpstr>
      <vt:lpstr>CODES</vt:lpstr>
      <vt:lpstr>'HEI SMP'!Print_Titles</vt:lpstr>
      <vt:lpstr>'HEI SMS'!Print_Titles</vt:lpstr>
      <vt:lpstr>'HEI STA'!Print_Titles</vt:lpstr>
      <vt:lpstr>'HEI STT'!Print_Titles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2019-12-06T07:00:31Z</dcterms:modified>
</cp:coreProperties>
</file>